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TOMI\Dropbox\BENTE---project folder\final report\final data\"/>
    </mc:Choice>
  </mc:AlternateContent>
  <bookViews>
    <workbookView xWindow="540" yWindow="810" windowWidth="27180" windowHeight="13530" activeTab="1"/>
  </bookViews>
  <sheets>
    <sheet name="TIMES" sheetId="1" r:id="rId1"/>
    <sheet name="ESS targets" sheetId="3" r:id="rId2"/>
    <sheet name="CO2PRICE" sheetId="4" r:id="rId3"/>
  </sheets>
  <definedNames>
    <definedName name="_xlnm.Print_Titles" localSheetId="0">TIMES!$B:$C,TIMES!$2:$3</definedName>
  </definedNames>
  <calcPr calcId="162913"/>
</workbook>
</file>

<file path=xl/calcChain.xml><?xml version="1.0" encoding="utf-8"?>
<calcChain xmlns="http://schemas.openxmlformats.org/spreadsheetml/2006/main">
  <c r="T43" i="3" l="1"/>
  <c r="T30" i="3"/>
  <c r="T17" i="3"/>
  <c r="AE38" i="3" l="1"/>
  <c r="AE25" i="3"/>
  <c r="AE12" i="3"/>
  <c r="M11" i="4" l="1"/>
  <c r="G11" i="4"/>
  <c r="K9" i="4"/>
  <c r="L9" i="4" s="1"/>
  <c r="M9" i="4" s="1"/>
  <c r="N9" i="4" s="1"/>
  <c r="E9" i="4"/>
  <c r="F9" i="4" s="1"/>
  <c r="G9" i="4" s="1"/>
  <c r="H9" i="4" s="1"/>
  <c r="T44" i="3"/>
  <c r="U44" i="3" s="1"/>
  <c r="V44" i="3" s="1"/>
  <c r="W44" i="3" s="1"/>
  <c r="X44" i="3" s="1"/>
  <c r="Y44" i="3" s="1"/>
  <c r="Z44" i="3" s="1"/>
  <c r="AA44" i="3" s="1"/>
  <c r="AB44" i="3" s="1"/>
  <c r="AC44" i="3" s="1"/>
  <c r="U43" i="3"/>
  <c r="V43" i="3" s="1"/>
  <c r="W43" i="3" s="1"/>
  <c r="X43" i="3" s="1"/>
  <c r="Y43" i="3" s="1"/>
  <c r="Z43" i="3" s="1"/>
  <c r="AA43" i="3" s="1"/>
  <c r="AB43" i="3" s="1"/>
  <c r="AC43" i="3" s="1"/>
  <c r="V42" i="3"/>
  <c r="W42" i="3" s="1"/>
  <c r="X42" i="3" s="1"/>
  <c r="Y42" i="3" s="1"/>
  <c r="Z42" i="3" s="1"/>
  <c r="AA42" i="3" s="1"/>
  <c r="AB42" i="3" s="1"/>
  <c r="AC42" i="3" s="1"/>
  <c r="U42" i="3"/>
  <c r="S41" i="3"/>
  <c r="S45" i="3" s="1"/>
  <c r="R41" i="3"/>
  <c r="R45" i="3" s="1"/>
  <c r="Q41" i="3"/>
  <c r="Q45" i="3" s="1"/>
  <c r="P41" i="3"/>
  <c r="P45" i="3" s="1"/>
  <c r="O41" i="3"/>
  <c r="O45" i="3" s="1"/>
  <c r="N41" i="3"/>
  <c r="N45" i="3" s="1"/>
  <c r="M41" i="3"/>
  <c r="M45" i="3" s="1"/>
  <c r="L41" i="3"/>
  <c r="L45" i="3" s="1"/>
  <c r="N40" i="3"/>
  <c r="O40" i="3" s="1"/>
  <c r="P40" i="3" s="1"/>
  <c r="Q40" i="3" s="1"/>
  <c r="D39" i="3"/>
  <c r="AC41" i="3" s="1"/>
  <c r="R32" i="3"/>
  <c r="T31" i="3"/>
  <c r="U31" i="3" s="1"/>
  <c r="V31" i="3" s="1"/>
  <c r="W31" i="3" s="1"/>
  <c r="X31" i="3" s="1"/>
  <c r="Y31" i="3" s="1"/>
  <c r="Z31" i="3" s="1"/>
  <c r="AA31" i="3" s="1"/>
  <c r="AB31" i="3" s="1"/>
  <c r="AC31" i="3" s="1"/>
  <c r="U30" i="3"/>
  <c r="V30" i="3" s="1"/>
  <c r="W30" i="3" s="1"/>
  <c r="X30" i="3" s="1"/>
  <c r="Y30" i="3" s="1"/>
  <c r="Z30" i="3" s="1"/>
  <c r="AA30" i="3" s="1"/>
  <c r="AB30" i="3" s="1"/>
  <c r="AC30" i="3" s="1"/>
  <c r="V29" i="3"/>
  <c r="W29" i="3" s="1"/>
  <c r="X29" i="3" s="1"/>
  <c r="Y29" i="3" s="1"/>
  <c r="Z29" i="3" s="1"/>
  <c r="AA29" i="3" s="1"/>
  <c r="AB29" i="3" s="1"/>
  <c r="AC29" i="3" s="1"/>
  <c r="U29" i="3"/>
  <c r="S28" i="3"/>
  <c r="S32" i="3" s="1"/>
  <c r="R28" i="3"/>
  <c r="Q28" i="3"/>
  <c r="Q32" i="3" s="1"/>
  <c r="P28" i="3"/>
  <c r="P32" i="3" s="1"/>
  <c r="O28" i="3"/>
  <c r="O32" i="3" s="1"/>
  <c r="N28" i="3"/>
  <c r="N32" i="3" s="1"/>
  <c r="M28" i="3"/>
  <c r="M32" i="3" s="1"/>
  <c r="L28" i="3"/>
  <c r="L32" i="3" s="1"/>
  <c r="N27" i="3"/>
  <c r="O27" i="3" s="1"/>
  <c r="P27" i="3" s="1"/>
  <c r="Q27" i="3" s="1"/>
  <c r="D26" i="3"/>
  <c r="AC28" i="3" s="1"/>
  <c r="W18" i="3"/>
  <c r="X18" i="3" s="1"/>
  <c r="Y18" i="3" s="1"/>
  <c r="Z18" i="3" s="1"/>
  <c r="AA18" i="3" s="1"/>
  <c r="AB18" i="3" s="1"/>
  <c r="AC18" i="3" s="1"/>
  <c r="T18" i="3"/>
  <c r="U18" i="3" s="1"/>
  <c r="V18" i="3" s="1"/>
  <c r="U17" i="3"/>
  <c r="V17" i="3" s="1"/>
  <c r="W17" i="3" s="1"/>
  <c r="X17" i="3" s="1"/>
  <c r="Y17" i="3" s="1"/>
  <c r="Z17" i="3" s="1"/>
  <c r="AA17" i="3" s="1"/>
  <c r="AB17" i="3" s="1"/>
  <c r="AC17" i="3" s="1"/>
  <c r="U16" i="3"/>
  <c r="V16" i="3" s="1"/>
  <c r="W16" i="3" s="1"/>
  <c r="X16" i="3" s="1"/>
  <c r="Y16" i="3" s="1"/>
  <c r="Z16" i="3" s="1"/>
  <c r="AA16" i="3" s="1"/>
  <c r="AB16" i="3" s="1"/>
  <c r="AC16" i="3" s="1"/>
  <c r="S15" i="3"/>
  <c r="S19" i="3" s="1"/>
  <c r="R15" i="3"/>
  <c r="R19" i="3" s="1"/>
  <c r="Q15" i="3"/>
  <c r="Q19" i="3" s="1"/>
  <c r="P15" i="3"/>
  <c r="P19" i="3" s="1"/>
  <c r="O15" i="3"/>
  <c r="O19" i="3" s="1"/>
  <c r="N15" i="3"/>
  <c r="N19" i="3" s="1"/>
  <c r="M15" i="3"/>
  <c r="M19" i="3" s="1"/>
  <c r="L15" i="3"/>
  <c r="L19" i="3" s="1"/>
  <c r="P14" i="3"/>
  <c r="N14" i="3"/>
  <c r="O14" i="3" s="1"/>
  <c r="D13" i="3"/>
  <c r="AC15" i="3" s="1"/>
  <c r="AC19" i="3" l="1"/>
  <c r="AB28" i="3"/>
  <c r="AB32" i="3" s="1"/>
  <c r="X28" i="3"/>
  <c r="X32" i="3" s="1"/>
  <c r="T28" i="3"/>
  <c r="T32" i="3" s="1"/>
  <c r="AE28" i="3"/>
  <c r="AD28" i="3" s="1"/>
  <c r="AA28" i="3"/>
  <c r="AA32" i="3" s="1"/>
  <c r="W28" i="3"/>
  <c r="W32" i="3" s="1"/>
  <c r="Y28" i="3"/>
  <c r="Y32" i="3" s="1"/>
  <c r="AC32" i="3"/>
  <c r="V28" i="3"/>
  <c r="V32" i="3" s="1"/>
  <c r="U28" i="3"/>
  <c r="U32" i="3" s="1"/>
  <c r="Z28" i="3"/>
  <c r="Z32" i="3" s="1"/>
  <c r="AB41" i="3"/>
  <c r="AB45" i="3" s="1"/>
  <c r="X41" i="3"/>
  <c r="X45" i="3" s="1"/>
  <c r="T41" i="3"/>
  <c r="T45" i="3" s="1"/>
  <c r="AE41" i="3"/>
  <c r="AD41" i="3" s="1"/>
  <c r="AA41" i="3"/>
  <c r="AA45" i="3" s="1"/>
  <c r="W41" i="3"/>
  <c r="W45" i="3" s="1"/>
  <c r="U41" i="3"/>
  <c r="U45" i="3" s="1"/>
  <c r="Z41" i="3"/>
  <c r="Z45" i="3" s="1"/>
  <c r="Y41" i="3"/>
  <c r="Y45" i="3" s="1"/>
  <c r="AC45" i="3"/>
  <c r="V41" i="3"/>
  <c r="V45" i="3" s="1"/>
  <c r="Q14" i="3"/>
  <c r="R14" i="3" s="1"/>
  <c r="AE15" i="3"/>
  <c r="AD15" i="3" s="1"/>
  <c r="R27" i="3"/>
  <c r="R40" i="3"/>
  <c r="Y15" i="3" l="1"/>
  <c r="Y19" i="3" s="1"/>
  <c r="Z15" i="3"/>
  <c r="Z19" i="3" s="1"/>
  <c r="T15" i="3"/>
  <c r="T19" i="3" s="1"/>
  <c r="AA15" i="3"/>
  <c r="AA19" i="3" s="1"/>
  <c r="U15" i="3"/>
  <c r="U19" i="3" s="1"/>
  <c r="X15" i="3"/>
  <c r="X19" i="3" s="1"/>
  <c r="V15" i="3"/>
  <c r="V19" i="3" s="1"/>
  <c r="AB15" i="3"/>
  <c r="AB19" i="3" s="1"/>
  <c r="W15" i="3"/>
  <c r="W19" i="3" s="1"/>
  <c r="AE93" i="1" l="1"/>
  <c r="AD93" i="1"/>
  <c r="AC93" i="1"/>
  <c r="AA93" i="1"/>
  <c r="Z93" i="1"/>
  <c r="Y93" i="1"/>
  <c r="X93" i="1"/>
  <c r="U93" i="1"/>
  <c r="T93" i="1"/>
  <c r="S93" i="1"/>
  <c r="Q93" i="1"/>
  <c r="P93" i="1"/>
  <c r="O93" i="1"/>
  <c r="N93" i="1"/>
  <c r="K93" i="1"/>
  <c r="J93" i="1"/>
  <c r="I93" i="1"/>
  <c r="G93" i="1"/>
  <c r="F93" i="1"/>
  <c r="E93" i="1"/>
  <c r="D93" i="1"/>
</calcChain>
</file>

<file path=xl/sharedStrings.xml><?xml version="1.0" encoding="utf-8"?>
<sst xmlns="http://schemas.openxmlformats.org/spreadsheetml/2006/main" count="412" uniqueCount="145">
  <si>
    <t>ESTONIA</t>
  </si>
  <si>
    <t>LATVIA</t>
  </si>
  <si>
    <t>LITHUANIA</t>
  </si>
  <si>
    <t>Indicator</t>
  </si>
  <si>
    <t>Unit</t>
  </si>
  <si>
    <t>Statistics</t>
  </si>
  <si>
    <t>Projection</t>
  </si>
  <si>
    <t>Source</t>
  </si>
  <si>
    <t>Demographics</t>
  </si>
  <si>
    <t>2015-2050</t>
  </si>
  <si>
    <t>Population</t>
  </si>
  <si>
    <t>million</t>
  </si>
  <si>
    <t>(1)</t>
  </si>
  <si>
    <t>(2)</t>
  </si>
  <si>
    <t>GDP per capita</t>
  </si>
  <si>
    <t>kEur(2013)</t>
  </si>
  <si>
    <t>(3)</t>
  </si>
  <si>
    <t>GDP</t>
  </si>
  <si>
    <t>GEur(2013)</t>
  </si>
  <si>
    <t>(0)</t>
  </si>
  <si>
    <t>Sectoral value added</t>
  </si>
  <si>
    <t>Industry</t>
  </si>
  <si>
    <t>Construction</t>
  </si>
  <si>
    <t>Services</t>
  </si>
  <si>
    <t>Agriculture</t>
  </si>
  <si>
    <t>Others</t>
  </si>
  <si>
    <t>Total</t>
  </si>
  <si>
    <t>Building stock</t>
  </si>
  <si>
    <t>Total floor-area</t>
  </si>
  <si>
    <t>Residential, SFH</t>
  </si>
  <si>
    <t>Mm2</t>
  </si>
  <si>
    <t>(4)</t>
  </si>
  <si>
    <t>NA</t>
  </si>
  <si>
    <t>Residential, MFH</t>
  </si>
  <si>
    <t>Services, public &amp; commercial</t>
  </si>
  <si>
    <t>Index</t>
  </si>
  <si>
    <t>(5)</t>
  </si>
  <si>
    <t>Floor-area per capita</t>
  </si>
  <si>
    <t>Residential</t>
  </si>
  <si>
    <t>Transport volumes</t>
  </si>
  <si>
    <t>Passenger transport</t>
  </si>
  <si>
    <t>Public road transport</t>
  </si>
  <si>
    <t>Gpkm</t>
  </si>
  <si>
    <t>Private cars and motorcycles</t>
  </si>
  <si>
    <t>Rail</t>
  </si>
  <si>
    <t>Aviation</t>
  </si>
  <si>
    <t>Gtkm</t>
  </si>
  <si>
    <t>Freight transport</t>
  </si>
  <si>
    <t>Road trucks</t>
  </si>
  <si>
    <t>Ships</t>
  </si>
  <si>
    <t>Transport volumes per capita</t>
  </si>
  <si>
    <t>kpkm</t>
  </si>
  <si>
    <t>ktkm</t>
  </si>
  <si>
    <t>Industrial production volumes</t>
  </si>
  <si>
    <t>Selected bulk products</t>
  </si>
  <si>
    <t>Cement  (clinker)</t>
  </si>
  <si>
    <t>Mt</t>
  </si>
  <si>
    <t>Ammonia</t>
  </si>
  <si>
    <t>Nitric acid</t>
  </si>
  <si>
    <t>Wood pulp</t>
  </si>
  <si>
    <t>Sawnwood</t>
  </si>
  <si>
    <t>Mm3</t>
  </si>
  <si>
    <t>Wood-based panels</t>
  </si>
  <si>
    <t>Calculated value</t>
  </si>
  <si>
    <t>UN Population Division 2016: World Population Prospects: The 2015 Revision – Medium</t>
  </si>
  <si>
    <t>UN Population Division 2016: World Population Prospects: The 2015 Revision – High</t>
  </si>
  <si>
    <t>PRIMES Reference scenario (REF2016)</t>
  </si>
  <si>
    <t>National estimates from working group</t>
  </si>
  <si>
    <t>Steel</t>
  </si>
  <si>
    <t>Wood, total</t>
  </si>
  <si>
    <t>Firewood</t>
  </si>
  <si>
    <t>Primary residues</t>
  </si>
  <si>
    <t>Secondary residues</t>
  </si>
  <si>
    <t>Black liquor</t>
  </si>
  <si>
    <t>Other bioenergy</t>
  </si>
  <si>
    <t>Agricultural residues</t>
  </si>
  <si>
    <t>Energy crops</t>
  </si>
  <si>
    <t>Silage</t>
  </si>
  <si>
    <t>Biogas, waste and manure</t>
  </si>
  <si>
    <t>MSW</t>
  </si>
  <si>
    <t>Total bioenergy &amp; waste</t>
  </si>
  <si>
    <t>Solid biomass</t>
  </si>
  <si>
    <t>PJ</t>
  </si>
  <si>
    <t>Biomass Policies project</t>
  </si>
  <si>
    <t>(6)</t>
  </si>
  <si>
    <t>The Baltic Biogas Foresight: Baltic Biogas Bus project</t>
  </si>
  <si>
    <t>Own exogenous projection</t>
  </si>
  <si>
    <t>Endogenous by model (by-product)</t>
  </si>
  <si>
    <t>The JRC-EU-TIMES model: Bioenergy potentials for EU and neighbouring countries</t>
  </si>
  <si>
    <t>Energy resources of Estonia: ENMAK 2030+ project</t>
  </si>
  <si>
    <t>DEMAND DRIVER DATA</t>
  </si>
  <si>
    <t>SUPPLY POTENTIAL DATA</t>
  </si>
  <si>
    <t>Natural gas</t>
  </si>
  <si>
    <t>Crude oil</t>
  </si>
  <si>
    <t>Oil shale</t>
  </si>
  <si>
    <t>Hard coal</t>
  </si>
  <si>
    <t>Peat</t>
  </si>
  <si>
    <t>Total fossil fuels and peat</t>
  </si>
  <si>
    <t>Fossil Fuels and Peat</t>
  </si>
  <si>
    <t>Bioenergy and Waste Fuels</t>
  </si>
  <si>
    <t>Sources for demand driver data projections:</t>
  </si>
  <si>
    <t>Sources for supply potential data projections:</t>
  </si>
  <si>
    <t>BALTIC COUNTRIES, SUM</t>
  </si>
  <si>
    <t>Technology parameters</t>
  </si>
  <si>
    <t>Sources for technology data projections:</t>
  </si>
  <si>
    <t>Transport</t>
  </si>
  <si>
    <t xml:space="preserve">See annexes from, https://europeanclimate.org/documents/Cars-Economic-assessment-vehicles-FINAL.pdf </t>
  </si>
  <si>
    <t>Buildings</t>
  </si>
  <si>
    <t>https://ens.dk/en/our-services/projections-and-models/technology-data</t>
  </si>
  <si>
    <t>MtCO2e</t>
  </si>
  <si>
    <t>AR4 emission factors</t>
  </si>
  <si>
    <t>Estonia</t>
  </si>
  <si>
    <t>Latvia</t>
  </si>
  <si>
    <t>Lithuania</t>
  </si>
  <si>
    <t>Emissions statistics</t>
  </si>
  <si>
    <t>2013/162/EU</t>
  </si>
  <si>
    <t>2013/634/EU</t>
  </si>
  <si>
    <t>Target%, no flex. *</t>
  </si>
  <si>
    <t>Base year emissions **</t>
  </si>
  <si>
    <t>Projected emissions 2015-2020 ***</t>
  </si>
  <si>
    <t>Target path, no flex.</t>
  </si>
  <si>
    <t>One-Off</t>
  </si>
  <si>
    <t>LULUCF ****</t>
  </si>
  <si>
    <t>Article 10(2)</t>
  </si>
  <si>
    <t>Target path, with flexibilities</t>
  </si>
  <si>
    <t>4DS</t>
  </si>
  <si>
    <t>BPO</t>
  </si>
  <si>
    <t>Base year emissions</t>
  </si>
  <si>
    <t>* 2020 target from 406/2009/EC</t>
  </si>
  <si>
    <t>* 2030 proposal from http://europa.eu/rapid/press-release_MEMO-16-2499_en.htm</t>
  </si>
  <si>
    <t>** calculated from 2020 target. Often different than 2005 emission statistics</t>
  </si>
  <si>
    <t>*** EEA, with existing measures (based on national estimates). Required to calculate 2021-2030 target path</t>
  </si>
  <si>
    <t>2DS</t>
  </si>
  <si>
    <t>ESD emission data from EEA; https://www.eea.europa.eu/data-and-maps/data/esd-1</t>
  </si>
  <si>
    <t>We used the 'Target path, no flex.' row for each country in the modelling.</t>
  </si>
  <si>
    <t>See sources from the end.</t>
  </si>
  <si>
    <t>PRICE OF CARBON DIOXIDE</t>
  </si>
  <si>
    <t>Unit:</t>
  </si>
  <si>
    <t>EUR(2015)/t(CO2)</t>
  </si>
  <si>
    <t>EUR</t>
  </si>
  <si>
    <t>Region:</t>
  </si>
  <si>
    <t>EU</t>
  </si>
  <si>
    <t>ESS target paths</t>
  </si>
  <si>
    <t>Attached table shows how ESS targets are calculated for BENTE project</t>
  </si>
  <si>
    <t>**** Commission's proposal of maximum available LULUCF credits from 2021 to 2030. Here split evenly to 10 year period. https://ec.europa.eu/clima/policies/effort/proposal_en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</si>
</sst>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\ ##0"/>
  </numFmts>
  <fonts count="23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8"/>
      <name val="Arial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b/>
      <i/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7" tint="0.39994506668294322"/>
      </left>
      <right style="thin">
        <color theme="7" tint="0.39994506668294322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indexed="64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7" tint="0.39994506668294322"/>
      </left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indexed="64"/>
      </bottom>
      <diagonal/>
    </border>
    <border>
      <left/>
      <right/>
      <top style="thin">
        <color theme="7" tint="0.39994506668294322"/>
      </top>
      <bottom style="thin">
        <color indexed="64"/>
      </bottom>
      <diagonal/>
    </border>
    <border>
      <left/>
      <right style="thin">
        <color indexed="64"/>
      </right>
      <top style="thin">
        <color theme="7" tint="0.39994506668294322"/>
      </top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9" fillId="0" borderId="0"/>
  </cellStyleXfs>
  <cellXfs count="142">
    <xf numFmtId="0" fontId="0" fillId="0" borderId="0" xfId="0"/>
    <xf numFmtId="0" fontId="0" fillId="2" borderId="0" xfId="0" applyFill="1"/>
    <xf numFmtId="0" fontId="4" fillId="3" borderId="0" xfId="0" applyFont="1" applyFill="1" applyAlignment="1">
      <alignment horizontal="centerContinuous" wrapText="1"/>
    </xf>
    <xf numFmtId="0" fontId="0" fillId="3" borderId="0" xfId="0" applyFill="1" applyAlignment="1">
      <alignment horizontal="centerContinuous"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6" fillId="5" borderId="0" xfId="0" applyFont="1" applyFill="1" applyAlignment="1">
      <alignment horizontal="centerContinuous" wrapText="1"/>
    </xf>
    <xf numFmtId="0" fontId="6" fillId="4" borderId="0" xfId="0" applyFont="1" applyFill="1" applyAlignment="1">
      <alignment horizontal="centerContinuous" wrapText="1"/>
    </xf>
    <xf numFmtId="0" fontId="0" fillId="4" borderId="0" xfId="0" applyFill="1" applyAlignment="1">
      <alignment horizontal="centerContinuous" wrapText="1"/>
    </xf>
    <xf numFmtId="166" fontId="7" fillId="6" borderId="0" xfId="0" applyNumberFormat="1" applyFont="1" applyFill="1"/>
    <xf numFmtId="166" fontId="8" fillId="6" borderId="0" xfId="0" applyNumberFormat="1" applyFont="1" applyFill="1"/>
    <xf numFmtId="0" fontId="0" fillId="7" borderId="0" xfId="0" applyFill="1"/>
    <xf numFmtId="0" fontId="9" fillId="7" borderId="0" xfId="0" applyFont="1" applyFill="1" applyAlignment="1">
      <alignment horizontal="center"/>
    </xf>
    <xf numFmtId="0" fontId="10" fillId="2" borderId="0" xfId="0" applyFont="1" applyFill="1"/>
    <xf numFmtId="0" fontId="0" fillId="2" borderId="0" xfId="0" applyFill="1" applyAlignment="1">
      <alignment horizontal="center"/>
    </xf>
    <xf numFmtId="0" fontId="0" fillId="4" borderId="0" xfId="0" applyFill="1"/>
    <xf numFmtId="164" fontId="0" fillId="4" borderId="0" xfId="0" applyNumberFormat="1" applyFill="1" applyAlignment="1">
      <alignment horizontal="center"/>
    </xf>
    <xf numFmtId="164" fontId="0" fillId="5" borderId="0" xfId="0" applyNumberFormat="1" applyFill="1"/>
    <xf numFmtId="0" fontId="9" fillId="2" borderId="0" xfId="0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5" borderId="0" xfId="0" quotePrefix="1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6" fontId="7" fillId="6" borderId="0" xfId="0" applyNumberFormat="1" applyFont="1" applyFill="1" applyAlignment="1">
      <alignment horizontal="center"/>
    </xf>
    <xf numFmtId="9" fontId="2" fillId="2" borderId="0" xfId="1" applyFont="1" applyFill="1"/>
    <xf numFmtId="0" fontId="0" fillId="0" borderId="0" xfId="0" applyAlignment="1">
      <alignment horizontal="center"/>
    </xf>
    <xf numFmtId="2" fontId="12" fillId="7" borderId="0" xfId="0" quotePrefix="1" applyNumberFormat="1" applyFont="1" applyFill="1" applyAlignment="1">
      <alignment horizontal="center"/>
    </xf>
    <xf numFmtId="0" fontId="13" fillId="8" borderId="0" xfId="0" applyFont="1" applyFill="1"/>
    <xf numFmtId="0" fontId="0" fillId="8" borderId="0" xfId="0" applyFill="1"/>
    <xf numFmtId="0" fontId="12" fillId="7" borderId="0" xfId="0" applyFont="1" applyFill="1"/>
    <xf numFmtId="0" fontId="11" fillId="7" borderId="0" xfId="0" applyFont="1" applyFill="1"/>
    <xf numFmtId="164" fontId="0" fillId="4" borderId="0" xfId="0" applyNumberFormat="1" applyFill="1"/>
    <xf numFmtId="164" fontId="0" fillId="2" borderId="0" xfId="0" applyNumberFormat="1" applyFill="1"/>
    <xf numFmtId="1" fontId="0" fillId="4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7" fillId="9" borderId="1" xfId="0" applyFont="1" applyFill="1" applyBorder="1" applyAlignment="1">
      <alignment horizontal="center"/>
    </xf>
    <xf numFmtId="0" fontId="0" fillId="9" borderId="2" xfId="0" applyFill="1" applyBorder="1"/>
    <xf numFmtId="0" fontId="14" fillId="10" borderId="3" xfId="0" applyFont="1" applyFill="1" applyBorder="1"/>
    <xf numFmtId="0" fontId="0" fillId="0" borderId="4" xfId="0" applyBorder="1"/>
    <xf numFmtId="164" fontId="0" fillId="0" borderId="4" xfId="0" applyNumberFormat="1" applyBorder="1" applyAlignment="1">
      <alignment horizontal="center"/>
    </xf>
    <xf numFmtId="9" fontId="0" fillId="9" borderId="5" xfId="1" applyFont="1" applyFill="1" applyBorder="1" applyAlignment="1">
      <alignment horizontal="center"/>
    </xf>
    <xf numFmtId="0" fontId="0" fillId="0" borderId="7" xfId="0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0" fillId="9" borderId="8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9" borderId="1" xfId="0" applyFill="1" applyBorder="1" applyAlignment="1">
      <alignment horizontal="center"/>
    </xf>
    <xf numFmtId="9" fontId="0" fillId="9" borderId="1" xfId="1" applyFont="1" applyFill="1" applyBorder="1" applyAlignment="1">
      <alignment horizontal="center"/>
    </xf>
    <xf numFmtId="164" fontId="0" fillId="0" borderId="0" xfId="0" applyNumberFormat="1" applyBorder="1"/>
    <xf numFmtId="2" fontId="0" fillId="9" borderId="2" xfId="0" applyNumberForma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0" borderId="0" xfId="0" applyFill="1" applyBorder="1"/>
    <xf numFmtId="164" fontId="0" fillId="12" borderId="0" xfId="0" applyNumberFormat="1" applyFill="1" applyBorder="1"/>
    <xf numFmtId="0" fontId="0" fillId="9" borderId="14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9" fontId="0" fillId="9" borderId="1" xfId="1" applyFont="1" applyFill="1" applyBorder="1"/>
    <xf numFmtId="2" fontId="0" fillId="0" borderId="0" xfId="0" applyNumberFormat="1" applyAlignment="1">
      <alignment horizontal="center"/>
    </xf>
    <xf numFmtId="0" fontId="0" fillId="0" borderId="0" xfId="0" applyFill="1"/>
    <xf numFmtId="0" fontId="15" fillId="11" borderId="10" xfId="0" applyFont="1" applyFill="1" applyBorder="1"/>
    <xf numFmtId="0" fontId="18" fillId="11" borderId="0" xfId="0" applyFont="1" applyFill="1" applyBorder="1"/>
    <xf numFmtId="0" fontId="19" fillId="0" borderId="0" xfId="0" applyFont="1"/>
    <xf numFmtId="0" fontId="17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6" xfId="0" applyFill="1" applyBorder="1"/>
    <xf numFmtId="0" fontId="0" fillId="0" borderId="19" xfId="0" applyFill="1" applyBorder="1"/>
    <xf numFmtId="0" fontId="0" fillId="0" borderId="22" xfId="0" applyFill="1" applyBorder="1"/>
    <xf numFmtId="9" fontId="0" fillId="0" borderId="20" xfId="0" applyNumberFormat="1" applyFill="1" applyBorder="1" applyAlignment="1">
      <alignment horizontal="center"/>
    </xf>
    <xf numFmtId="9" fontId="0" fillId="0" borderId="21" xfId="0" applyNumberFormat="1" applyFill="1" applyBorder="1" applyAlignment="1">
      <alignment horizontal="center"/>
    </xf>
    <xf numFmtId="9" fontId="0" fillId="0" borderId="22" xfId="0" applyNumberFormat="1" applyFill="1" applyBorder="1" applyAlignment="1">
      <alignment horizontal="center"/>
    </xf>
    <xf numFmtId="9" fontId="0" fillId="0" borderId="22" xfId="0" applyNumberFormat="1" applyFill="1" applyBorder="1"/>
    <xf numFmtId="9" fontId="0" fillId="0" borderId="25" xfId="0" applyNumberFormat="1" applyFill="1" applyBorder="1"/>
    <xf numFmtId="0" fontId="0" fillId="0" borderId="30" xfId="0" applyFill="1" applyBorder="1"/>
    <xf numFmtId="164" fontId="0" fillId="0" borderId="0" xfId="0" applyNumberFormat="1" applyFill="1" applyBorder="1"/>
    <xf numFmtId="0" fontId="0" fillId="0" borderId="37" xfId="0" applyFill="1" applyBorder="1"/>
    <xf numFmtId="0" fontId="18" fillId="0" borderId="0" xfId="0" applyFont="1"/>
    <xf numFmtId="0" fontId="19" fillId="0" borderId="12" xfId="0" applyFont="1" applyBorder="1"/>
    <xf numFmtId="164" fontId="15" fillId="11" borderId="13" xfId="0" applyNumberFormat="1" applyFont="1" applyFill="1" applyBorder="1" applyAlignment="1">
      <alignment horizontal="center"/>
    </xf>
    <xf numFmtId="0" fontId="15" fillId="11" borderId="13" xfId="0" applyFont="1" applyFill="1" applyBorder="1"/>
    <xf numFmtId="164" fontId="15" fillId="11" borderId="31" xfId="0" applyNumberFormat="1" applyFont="1" applyFill="1" applyBorder="1" applyAlignment="1">
      <alignment horizontal="center"/>
    </xf>
    <xf numFmtId="164" fontId="15" fillId="11" borderId="10" xfId="0" applyNumberFormat="1" applyFont="1" applyFill="1" applyBorder="1" applyAlignment="1">
      <alignment horizontal="center"/>
    </xf>
    <xf numFmtId="164" fontId="15" fillId="11" borderId="30" xfId="0" applyNumberFormat="1" applyFont="1" applyFill="1" applyBorder="1" applyAlignment="1">
      <alignment horizontal="center"/>
    </xf>
    <xf numFmtId="0" fontId="18" fillId="0" borderId="7" xfId="0" applyFont="1" applyBorder="1"/>
    <xf numFmtId="164" fontId="18" fillId="11" borderId="9" xfId="0" applyNumberFormat="1" applyFont="1" applyFill="1" applyBorder="1" applyAlignment="1">
      <alignment horizontal="center"/>
    </xf>
    <xf numFmtId="0" fontId="18" fillId="11" borderId="9" xfId="0" applyFont="1" applyFill="1" applyBorder="1"/>
    <xf numFmtId="164" fontId="18" fillId="11" borderId="26" xfId="0" applyNumberFormat="1" applyFont="1" applyFill="1" applyBorder="1" applyAlignment="1">
      <alignment horizontal="center"/>
    </xf>
    <xf numFmtId="164" fontId="18" fillId="11" borderId="27" xfId="0" applyNumberFormat="1" applyFont="1" applyFill="1" applyBorder="1" applyAlignment="1">
      <alignment horizontal="center"/>
    </xf>
    <xf numFmtId="164" fontId="18" fillId="11" borderId="28" xfId="0" applyNumberFormat="1" applyFont="1" applyFill="1" applyBorder="1" applyAlignment="1">
      <alignment horizontal="center"/>
    </xf>
    <xf numFmtId="164" fontId="18" fillId="11" borderId="0" xfId="0" applyNumberFormat="1" applyFont="1" applyFill="1" applyBorder="1" applyAlignment="1">
      <alignment horizontal="center"/>
    </xf>
    <xf numFmtId="0" fontId="18" fillId="0" borderId="0" xfId="0" applyFont="1" applyFill="1"/>
    <xf numFmtId="164" fontId="15" fillId="11" borderId="15" xfId="0" applyNumberFormat="1" applyFont="1" applyFill="1" applyBorder="1" applyAlignment="1">
      <alignment horizontal="center"/>
    </xf>
    <xf numFmtId="0" fontId="15" fillId="11" borderId="15" xfId="0" applyFont="1" applyFill="1" applyBorder="1"/>
    <xf numFmtId="164" fontId="15" fillId="11" borderId="33" xfId="0" applyNumberFormat="1" applyFont="1" applyFill="1" applyBorder="1" applyAlignment="1">
      <alignment horizontal="center"/>
    </xf>
    <xf numFmtId="164" fontId="15" fillId="11" borderId="34" xfId="0" applyNumberFormat="1" applyFont="1" applyFill="1" applyBorder="1" applyAlignment="1">
      <alignment horizontal="center"/>
    </xf>
    <xf numFmtId="164" fontId="15" fillId="11" borderId="35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Fill="1" applyBorder="1"/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9" fontId="0" fillId="0" borderId="23" xfId="0" applyNumberFormat="1" applyFill="1" applyBorder="1" applyAlignment="1">
      <alignment horizontal="center"/>
    </xf>
    <xf numFmtId="9" fontId="0" fillId="0" borderId="24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2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0" fillId="0" borderId="0" xfId="2" applyFont="1"/>
    <xf numFmtId="0" fontId="19" fillId="0" borderId="0" xfId="2"/>
    <xf numFmtId="0" fontId="13" fillId="8" borderId="0" xfId="2" applyFont="1" applyFill="1"/>
    <xf numFmtId="0" fontId="19" fillId="8" borderId="0" xfId="2" applyFill="1"/>
    <xf numFmtId="0" fontId="13" fillId="8" borderId="0" xfId="2" applyFont="1" applyFill="1" applyAlignment="1">
      <alignment horizontal="center"/>
    </xf>
    <xf numFmtId="0" fontId="21" fillId="8" borderId="0" xfId="2" applyFont="1" applyFill="1" applyAlignment="1">
      <alignment horizontal="center"/>
    </xf>
    <xf numFmtId="0" fontId="22" fillId="0" borderId="0" xfId="2" applyFont="1"/>
    <xf numFmtId="0" fontId="18" fillId="8" borderId="0" xfId="2" applyFont="1" applyFill="1"/>
    <xf numFmtId="0" fontId="18" fillId="8" borderId="0" xfId="2" applyFont="1" applyFill="1" applyAlignment="1">
      <alignment horizontal="center"/>
    </xf>
    <xf numFmtId="0" fontId="18" fillId="8" borderId="0" xfId="2" applyFont="1" applyFill="1" applyAlignment="1">
      <alignment horizontal="centerContinuous" wrapText="1"/>
    </xf>
    <xf numFmtId="164" fontId="19" fillId="4" borderId="0" xfId="2" applyNumberFormat="1" applyFill="1" applyAlignment="1">
      <alignment horizontal="center"/>
    </xf>
    <xf numFmtId="164" fontId="19" fillId="8" borderId="0" xfId="2" applyNumberFormat="1" applyFill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10"/>
  <sheetViews>
    <sheetView zoomScale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19" sqref="C19:D19"/>
    </sheetView>
  </sheetViews>
  <sheetFormatPr defaultRowHeight="12.75" x14ac:dyDescent="0.2"/>
  <cols>
    <col min="1" max="1" width="4.85546875" customWidth="1"/>
    <col min="2" max="2" width="28.140625" customWidth="1"/>
    <col min="3" max="3" width="10.5703125" customWidth="1"/>
    <col min="4" max="6" width="8.7109375" customWidth="1"/>
    <col min="12" max="12" width="10.28515625" customWidth="1"/>
    <col min="13" max="13" width="3.42578125" customWidth="1"/>
    <col min="14" max="16" width="8.7109375" customWidth="1"/>
    <col min="22" max="22" width="9.42578125" customWidth="1"/>
    <col min="23" max="23" width="3.140625" customWidth="1"/>
    <col min="24" max="26" width="8.7109375" customWidth="1"/>
    <col min="32" max="32" width="10.7109375" customWidth="1"/>
    <col min="33" max="33" width="3.140625" customWidth="1"/>
    <col min="34" max="36" width="8.7109375" customWidth="1"/>
  </cols>
  <sheetData>
    <row r="2" spans="1:42" ht="15.75" x14ac:dyDescent="0.25">
      <c r="B2" s="1"/>
      <c r="C2" s="1"/>
      <c r="D2" s="2" t="s">
        <v>0</v>
      </c>
      <c r="E2" s="3"/>
      <c r="F2" s="3"/>
      <c r="G2" s="3"/>
      <c r="H2" s="3"/>
      <c r="I2" s="3"/>
      <c r="J2" s="3"/>
      <c r="K2" s="3"/>
      <c r="L2" s="3"/>
      <c r="M2" s="1"/>
      <c r="N2" s="2" t="s">
        <v>1</v>
      </c>
      <c r="O2" s="3"/>
      <c r="P2" s="3"/>
      <c r="Q2" s="3"/>
      <c r="R2" s="3"/>
      <c r="S2" s="3"/>
      <c r="T2" s="3"/>
      <c r="U2" s="3"/>
      <c r="V2" s="3"/>
      <c r="W2" s="1"/>
      <c r="X2" s="2" t="s">
        <v>2</v>
      </c>
      <c r="Y2" s="3"/>
      <c r="Z2" s="3"/>
      <c r="AA2" s="3"/>
      <c r="AB2" s="3"/>
      <c r="AC2" s="3"/>
      <c r="AD2" s="3"/>
      <c r="AE2" s="3"/>
      <c r="AF2" s="3"/>
      <c r="AG2" s="1"/>
      <c r="AH2" s="2" t="s">
        <v>102</v>
      </c>
      <c r="AI2" s="3"/>
      <c r="AJ2" s="3"/>
      <c r="AK2" s="3"/>
      <c r="AL2" s="3"/>
      <c r="AM2" s="3"/>
      <c r="AN2" s="3"/>
      <c r="AO2" s="3"/>
    </row>
    <row r="3" spans="1:42" ht="30" x14ac:dyDescent="0.25">
      <c r="B3" s="4"/>
      <c r="C3" s="5" t="s">
        <v>4</v>
      </c>
      <c r="D3" s="6"/>
      <c r="E3" s="6" t="s">
        <v>5</v>
      </c>
      <c r="F3" s="7"/>
      <c r="G3" s="8" t="s">
        <v>6</v>
      </c>
      <c r="H3" s="8"/>
      <c r="I3" s="8"/>
      <c r="J3" s="8"/>
      <c r="K3" s="8"/>
      <c r="L3" s="8" t="s">
        <v>7</v>
      </c>
      <c r="M3" s="1"/>
      <c r="N3" s="9" t="s">
        <v>5</v>
      </c>
      <c r="O3" s="10"/>
      <c r="P3" s="10"/>
      <c r="Q3" s="8" t="s">
        <v>6</v>
      </c>
      <c r="R3" s="8"/>
      <c r="S3" s="8"/>
      <c r="T3" s="8"/>
      <c r="U3" s="8"/>
      <c r="V3" s="8" t="s">
        <v>7</v>
      </c>
      <c r="W3" s="1"/>
      <c r="X3" s="9" t="s">
        <v>5</v>
      </c>
      <c r="Y3" s="10"/>
      <c r="Z3" s="10"/>
      <c r="AA3" s="8" t="s">
        <v>6</v>
      </c>
      <c r="AB3" s="8"/>
      <c r="AC3" s="8"/>
      <c r="AD3" s="8"/>
      <c r="AE3" s="8"/>
      <c r="AF3" s="8" t="s">
        <v>7</v>
      </c>
      <c r="AG3" s="1"/>
      <c r="AH3" s="9" t="s">
        <v>5</v>
      </c>
      <c r="AI3" s="10"/>
      <c r="AJ3" s="10"/>
      <c r="AK3" s="8" t="s">
        <v>6</v>
      </c>
      <c r="AL3" s="8"/>
      <c r="AM3" s="8"/>
      <c r="AN3" s="8"/>
      <c r="AO3" s="8"/>
    </row>
    <row r="5" spans="1:42" ht="15.75" x14ac:dyDescent="0.25">
      <c r="A5" s="32" t="s">
        <v>90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</row>
    <row r="6" spans="1:42" ht="15" x14ac:dyDescent="0.25">
      <c r="B6" s="11" t="s">
        <v>8</v>
      </c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2" x14ac:dyDescent="0.2">
      <c r="B7" s="13"/>
      <c r="C7" s="13"/>
      <c r="D7" s="14">
        <v>2005</v>
      </c>
      <c r="E7" s="14">
        <v>2010</v>
      </c>
      <c r="F7" s="14">
        <v>2015</v>
      </c>
      <c r="G7" s="14">
        <v>2020</v>
      </c>
      <c r="H7" s="14">
        <v>2025</v>
      </c>
      <c r="I7" s="14">
        <v>2030</v>
      </c>
      <c r="J7" s="14">
        <v>2040</v>
      </c>
      <c r="K7" s="14">
        <v>2050</v>
      </c>
      <c r="L7" s="14" t="s">
        <v>9</v>
      </c>
      <c r="M7" s="14"/>
      <c r="N7" s="14">
        <v>2005</v>
      </c>
      <c r="O7" s="14">
        <v>2010</v>
      </c>
      <c r="P7" s="14">
        <v>2015</v>
      </c>
      <c r="Q7" s="14">
        <v>2020</v>
      </c>
      <c r="R7" s="14">
        <v>2025</v>
      </c>
      <c r="S7" s="14">
        <v>2030</v>
      </c>
      <c r="T7" s="14">
        <v>2040</v>
      </c>
      <c r="U7" s="14">
        <v>2050</v>
      </c>
      <c r="V7" s="14" t="s">
        <v>9</v>
      </c>
      <c r="W7" s="14"/>
      <c r="X7" s="14">
        <v>2005</v>
      </c>
      <c r="Y7" s="14">
        <v>2010</v>
      </c>
      <c r="Z7" s="14">
        <v>2015</v>
      </c>
      <c r="AA7" s="14">
        <v>2020</v>
      </c>
      <c r="AB7" s="14">
        <v>2025</v>
      </c>
      <c r="AC7" s="14">
        <v>2030</v>
      </c>
      <c r="AD7" s="14">
        <v>2040</v>
      </c>
      <c r="AE7" s="14">
        <v>2050</v>
      </c>
      <c r="AF7" s="14" t="s">
        <v>9</v>
      </c>
      <c r="AG7" s="14"/>
      <c r="AH7" s="14">
        <v>2005</v>
      </c>
      <c r="AI7" s="14">
        <v>2010</v>
      </c>
      <c r="AJ7" s="14">
        <v>2015</v>
      </c>
      <c r="AK7" s="14">
        <v>2020</v>
      </c>
      <c r="AL7" s="14">
        <v>2025</v>
      </c>
      <c r="AM7" s="14">
        <v>2030</v>
      </c>
      <c r="AN7" s="14">
        <v>2040</v>
      </c>
      <c r="AO7" s="14">
        <v>2050</v>
      </c>
    </row>
    <row r="8" spans="1:42" x14ac:dyDescent="0.2">
      <c r="B8" s="15" t="s">
        <v>3</v>
      </c>
      <c r="C8" s="16"/>
      <c r="D8" s="17"/>
      <c r="E8" s="18"/>
      <c r="F8" s="18"/>
      <c r="G8" s="19"/>
      <c r="H8" s="19"/>
      <c r="I8" s="19"/>
      <c r="J8" s="19"/>
      <c r="K8" s="19"/>
      <c r="L8" s="19"/>
      <c r="M8" s="20"/>
      <c r="N8" s="17"/>
      <c r="O8" s="18"/>
      <c r="P8" s="18"/>
      <c r="Q8" s="19"/>
      <c r="R8" s="19"/>
      <c r="S8" s="19"/>
      <c r="T8" s="19"/>
      <c r="U8" s="19"/>
      <c r="V8" s="19"/>
      <c r="W8" s="20"/>
      <c r="X8" s="17"/>
      <c r="Y8" s="18"/>
      <c r="Z8" s="18"/>
      <c r="AA8" s="19"/>
      <c r="AB8" s="19"/>
      <c r="AC8" s="19"/>
      <c r="AD8" s="19"/>
      <c r="AE8" s="19"/>
      <c r="AF8" s="19"/>
      <c r="AG8" s="20"/>
      <c r="AH8" s="17"/>
      <c r="AI8" s="18"/>
      <c r="AJ8" s="18"/>
      <c r="AK8" s="19"/>
      <c r="AL8" s="19"/>
      <c r="AM8" s="19"/>
      <c r="AN8" s="19"/>
      <c r="AO8" s="19"/>
    </row>
    <row r="9" spans="1:42" x14ac:dyDescent="0.2">
      <c r="B9" s="1" t="s">
        <v>10</v>
      </c>
      <c r="C9" s="16" t="s">
        <v>11</v>
      </c>
      <c r="D9" s="21">
        <v>1.36</v>
      </c>
      <c r="E9" s="21">
        <v>1.331475</v>
      </c>
      <c r="F9" s="21">
        <v>1.315407</v>
      </c>
      <c r="G9" s="22">
        <v>1.2951590000000002</v>
      </c>
      <c r="H9" s="22">
        <v>1.272241</v>
      </c>
      <c r="I9" s="22">
        <v>1.243331</v>
      </c>
      <c r="J9" s="22">
        <v>1.1828240000000001</v>
      </c>
      <c r="K9" s="22">
        <v>1.1294435</v>
      </c>
      <c r="L9" s="23" t="s">
        <v>12</v>
      </c>
      <c r="M9" s="1"/>
      <c r="N9" s="21">
        <v>2.2400000000000002</v>
      </c>
      <c r="O9" s="21">
        <v>2.0975545000000002</v>
      </c>
      <c r="P9" s="21">
        <v>1.9775265</v>
      </c>
      <c r="Q9" s="22">
        <v>1.9346920000000001</v>
      </c>
      <c r="R9" s="22">
        <v>1.9037299999999999</v>
      </c>
      <c r="S9" s="22">
        <v>1.8706389999999999</v>
      </c>
      <c r="T9" s="22">
        <v>1.804843</v>
      </c>
      <c r="U9" s="22">
        <v>1.768826</v>
      </c>
      <c r="V9" s="23" t="s">
        <v>13</v>
      </c>
      <c r="W9" s="1"/>
      <c r="X9" s="21">
        <v>3.32</v>
      </c>
      <c r="Y9" s="21">
        <v>3.0972819999999999</v>
      </c>
      <c r="Z9" s="21">
        <v>2.9049100000000001</v>
      </c>
      <c r="AA9" s="22">
        <v>2.8401411120147335</v>
      </c>
      <c r="AB9" s="22">
        <v>2.7253145512450465</v>
      </c>
      <c r="AC9" s="22">
        <v>2.6634339961790903</v>
      </c>
      <c r="AD9" s="22">
        <v>2.5566135113656054</v>
      </c>
      <c r="AE9" s="22">
        <v>2.4603179258708088</v>
      </c>
      <c r="AF9" s="23" t="s">
        <v>12</v>
      </c>
      <c r="AG9" s="1"/>
      <c r="AH9" s="18">
        <v>6.92</v>
      </c>
      <c r="AI9" s="18">
        <v>6.5263115000000003</v>
      </c>
      <c r="AJ9" s="18">
        <v>6.1978435000000003</v>
      </c>
      <c r="AK9" s="24">
        <v>6.0699921120147335</v>
      </c>
      <c r="AL9" s="24">
        <v>5.9012855512450457</v>
      </c>
      <c r="AM9" s="24">
        <v>5.7774039961790908</v>
      </c>
      <c r="AN9" s="24">
        <v>5.5442805113656055</v>
      </c>
      <c r="AO9" s="24">
        <v>5.3585874258708088</v>
      </c>
    </row>
    <row r="10" spans="1:42" x14ac:dyDescent="0.2">
      <c r="B10" s="1" t="s">
        <v>14</v>
      </c>
      <c r="C10" s="16" t="s">
        <v>15</v>
      </c>
      <c r="D10" s="18">
        <v>11.209576436487122</v>
      </c>
      <c r="E10" s="18">
        <v>11.459944687600522</v>
      </c>
      <c r="F10" s="18">
        <v>13.939417989389851</v>
      </c>
      <c r="G10" s="24">
        <v>15.970809380076009</v>
      </c>
      <c r="H10" s="24">
        <v>17.974152301115687</v>
      </c>
      <c r="I10" s="24">
        <v>20.484820812675736</v>
      </c>
      <c r="J10" s="24">
        <v>25.169772757996196</v>
      </c>
      <c r="K10" s="24">
        <v>28.896057765558314</v>
      </c>
      <c r="L10" s="23" t="s">
        <v>16</v>
      </c>
      <c r="M10" s="1"/>
      <c r="N10" s="18">
        <v>7.773254673989209</v>
      </c>
      <c r="O10" s="18">
        <v>8.6643908875640214</v>
      </c>
      <c r="P10" s="18">
        <v>11.605855906558034</v>
      </c>
      <c r="Q10" s="24">
        <v>13.854004024961284</v>
      </c>
      <c r="R10" s="24">
        <v>16.40127628066179</v>
      </c>
      <c r="S10" s="24">
        <v>18.835850033869036</v>
      </c>
      <c r="T10" s="24">
        <v>23.173599590920421</v>
      </c>
      <c r="U10" s="24">
        <v>26.856164732952916</v>
      </c>
      <c r="V10" s="23" t="s">
        <v>16</v>
      </c>
      <c r="W10" s="1"/>
      <c r="X10" s="18">
        <v>7.2148104757064973</v>
      </c>
      <c r="Y10" s="18">
        <v>8.7891809320454506</v>
      </c>
      <c r="Z10" s="18">
        <v>11.996640751588949</v>
      </c>
      <c r="AA10" s="24">
        <v>14.064725637361237</v>
      </c>
      <c r="AB10" s="24">
        <v>16.293597677571501</v>
      </c>
      <c r="AC10" s="24">
        <v>18.066887815220131</v>
      </c>
      <c r="AD10" s="24">
        <v>21.366455570664321</v>
      </c>
      <c r="AE10" s="24">
        <v>25.461493596518405</v>
      </c>
      <c r="AF10" s="23" t="s">
        <v>16</v>
      </c>
      <c r="AG10" s="1"/>
      <c r="AH10" s="18">
        <v>8.1806770524138557</v>
      </c>
      <c r="AI10" s="18">
        <v>9.2939532298541696</v>
      </c>
      <c r="AJ10" s="18">
        <v>12.28428199183597</v>
      </c>
      <c r="AK10" s="24">
        <v>14.404264809465591</v>
      </c>
      <c r="AL10" s="24">
        <v>16.690640230677449</v>
      </c>
      <c r="AM10" s="24">
        <v>18.836219814562774</v>
      </c>
      <c r="AN10" s="24">
        <v>22.766144144832133</v>
      </c>
      <c r="AO10" s="24">
        <v>26.645775243765886</v>
      </c>
    </row>
    <row r="11" spans="1:42" x14ac:dyDescent="0.2">
      <c r="B11" s="1" t="s">
        <v>17</v>
      </c>
      <c r="C11" s="16" t="s">
        <v>18</v>
      </c>
      <c r="D11" s="18">
        <v>15.245023953622487</v>
      </c>
      <c r="E11" s="18">
        <v>15.258629852922905</v>
      </c>
      <c r="F11" s="18">
        <v>18.336007999169336</v>
      </c>
      <c r="G11" s="24">
        <v>20.684737505889867</v>
      </c>
      <c r="H11" s="24">
        <v>22.867453497723723</v>
      </c>
      <c r="I11" s="24">
        <v>25.469412745844934</v>
      </c>
      <c r="J11" s="24">
        <v>29.771411292704094</v>
      </c>
      <c r="K11" s="24">
        <v>32.636464618934362</v>
      </c>
      <c r="L11" s="23" t="s">
        <v>19</v>
      </c>
      <c r="M11" s="1"/>
      <c r="N11" s="18">
        <v>17.41209046973583</v>
      </c>
      <c r="O11" s="18">
        <v>18.174032095968908</v>
      </c>
      <c r="P11" s="18">
        <v>22.950887610400034</v>
      </c>
      <c r="Q11" s="24">
        <v>26.803230755060397</v>
      </c>
      <c r="R11" s="24">
        <v>31.223601693784268</v>
      </c>
      <c r="S11" s="24">
        <v>35.235075671506742</v>
      </c>
      <c r="T11" s="24">
        <v>41.824709006475587</v>
      </c>
      <c r="U11" s="24">
        <v>47.503882439930173</v>
      </c>
      <c r="V11" s="23" t="s">
        <v>19</v>
      </c>
      <c r="W11" s="1"/>
      <c r="X11" s="18">
        <v>23.953170779345569</v>
      </c>
      <c r="Y11" s="18">
        <v>27.222571895567597</v>
      </c>
      <c r="Z11" s="18">
        <v>34.849161685698256</v>
      </c>
      <c r="AA11" s="24">
        <v>39.945805511877275</v>
      </c>
      <c r="AB11" s="24">
        <v>44.40517884281811</v>
      </c>
      <c r="AC11" s="24">
        <v>48.119963212211069</v>
      </c>
      <c r="AD11" s="24">
        <v>54.625769001953309</v>
      </c>
      <c r="AE11" s="24">
        <v>62.643369114959043</v>
      </c>
      <c r="AF11" s="23" t="s">
        <v>19</v>
      </c>
      <c r="AG11" s="1"/>
      <c r="AH11" s="18">
        <v>56.610285202703885</v>
      </c>
      <c r="AI11" s="18">
        <v>60.65523384445941</v>
      </c>
      <c r="AJ11" s="18">
        <v>76.136057295267619</v>
      </c>
      <c r="AK11" s="24">
        <v>87.43377377282755</v>
      </c>
      <c r="AL11" s="24">
        <v>98.496234034326108</v>
      </c>
      <c r="AM11" s="24">
        <v>108.82445162956274</v>
      </c>
      <c r="AN11" s="24">
        <v>126.22188930113299</v>
      </c>
      <c r="AO11" s="24">
        <v>142.78371617382356</v>
      </c>
    </row>
    <row r="12" spans="1:42" x14ac:dyDescent="0.2">
      <c r="B12" s="15" t="s">
        <v>20</v>
      </c>
      <c r="C12" s="16"/>
      <c r="D12" s="17"/>
      <c r="E12" s="18"/>
      <c r="F12" s="18"/>
      <c r="G12" s="19"/>
      <c r="H12" s="19"/>
      <c r="I12" s="19"/>
      <c r="J12" s="19"/>
      <c r="K12" s="19"/>
      <c r="L12" s="19"/>
      <c r="M12" s="1"/>
      <c r="N12" s="17"/>
      <c r="O12" s="18"/>
      <c r="P12" s="18"/>
      <c r="Q12" s="19"/>
      <c r="R12" s="19"/>
      <c r="S12" s="19"/>
      <c r="T12" s="19"/>
      <c r="U12" s="19"/>
      <c r="V12" s="19"/>
      <c r="W12" s="1"/>
      <c r="X12" s="17"/>
      <c r="Y12" s="18"/>
      <c r="Z12" s="18"/>
      <c r="AA12" s="19"/>
      <c r="AB12" s="19"/>
      <c r="AC12" s="19"/>
      <c r="AD12" s="19"/>
      <c r="AE12" s="19"/>
      <c r="AF12" s="19"/>
      <c r="AG12" s="1"/>
      <c r="AH12" s="36"/>
      <c r="AI12" s="18"/>
      <c r="AJ12" s="18"/>
      <c r="AK12" s="19"/>
      <c r="AL12" s="19"/>
      <c r="AM12" s="19"/>
      <c r="AN12" s="19"/>
      <c r="AO12" s="19"/>
    </row>
    <row r="13" spans="1:42" x14ac:dyDescent="0.2">
      <c r="B13" s="1" t="s">
        <v>21</v>
      </c>
      <c r="C13" s="16" t="s">
        <v>18</v>
      </c>
      <c r="D13" s="21">
        <v>2.3988004187288676</v>
      </c>
      <c r="E13" s="21">
        <v>2.3731349885788955</v>
      </c>
      <c r="F13" s="21">
        <v>2.8224530515787052</v>
      </c>
      <c r="G13" s="22">
        <v>3.1493930454729635</v>
      </c>
      <c r="H13" s="22">
        <v>3.4264770431269991</v>
      </c>
      <c r="I13" s="22">
        <v>3.7544386922341388</v>
      </c>
      <c r="J13" s="22">
        <v>4.2418043085736343</v>
      </c>
      <c r="K13" s="22">
        <v>4.5225020799174249</v>
      </c>
      <c r="L13" s="23" t="s">
        <v>16</v>
      </c>
      <c r="M13" s="1"/>
      <c r="N13" s="21">
        <v>2.6691807222168058</v>
      </c>
      <c r="O13" s="21">
        <v>2.5213309442568299</v>
      </c>
      <c r="P13" s="21">
        <v>3.1938065520761265</v>
      </c>
      <c r="Q13" s="22">
        <v>3.7392653885063858</v>
      </c>
      <c r="R13" s="22">
        <v>4.3095202383215918</v>
      </c>
      <c r="S13" s="22">
        <v>4.8105695788825056</v>
      </c>
      <c r="T13" s="22">
        <v>5.3033960969148408</v>
      </c>
      <c r="U13" s="22">
        <v>5.5970094430807</v>
      </c>
      <c r="V13" s="23" t="s">
        <v>16</v>
      </c>
      <c r="W13" s="1"/>
      <c r="X13" s="21">
        <v>4.011140708611074</v>
      </c>
      <c r="Y13" s="21">
        <v>4.6700276229203359</v>
      </c>
      <c r="Z13" s="21">
        <v>5.7207319289495731</v>
      </c>
      <c r="AA13" s="22">
        <v>6.2697072547437473</v>
      </c>
      <c r="AB13" s="22">
        <v>6.8868201474714947</v>
      </c>
      <c r="AC13" s="22">
        <v>7.3730419704187282</v>
      </c>
      <c r="AD13" s="22">
        <v>8.1636925455223714</v>
      </c>
      <c r="AE13" s="22">
        <v>9.2141882830763002</v>
      </c>
      <c r="AF13" s="23" t="s">
        <v>16</v>
      </c>
      <c r="AG13" s="1"/>
      <c r="AH13" s="18">
        <v>9.0791218495567474</v>
      </c>
      <c r="AI13" s="18">
        <v>9.5644935557560622</v>
      </c>
      <c r="AJ13" s="18">
        <v>11.736991532604405</v>
      </c>
      <c r="AK13" s="24">
        <v>13.158365688723098</v>
      </c>
      <c r="AL13" s="24">
        <v>14.622817428920087</v>
      </c>
      <c r="AM13" s="24">
        <v>15.938050241535372</v>
      </c>
      <c r="AN13" s="24">
        <v>17.708892951010846</v>
      </c>
      <c r="AO13" s="24">
        <v>19.333699806074424</v>
      </c>
    </row>
    <row r="14" spans="1:42" x14ac:dyDescent="0.2">
      <c r="B14" s="1" t="s">
        <v>22</v>
      </c>
      <c r="C14" s="16" t="s">
        <v>18</v>
      </c>
      <c r="D14" s="21">
        <v>0.98938293227334861</v>
      </c>
      <c r="E14" s="21">
        <v>0.91866013295441507</v>
      </c>
      <c r="F14" s="21">
        <v>1.0711878187282655</v>
      </c>
      <c r="G14" s="22">
        <v>1.1718505663709111</v>
      </c>
      <c r="H14" s="22">
        <v>1.2721283277545385</v>
      </c>
      <c r="I14" s="22">
        <v>1.3908037119327876</v>
      </c>
      <c r="J14" s="22">
        <v>1.5491023061185385</v>
      </c>
      <c r="K14" s="22">
        <v>1.6215616093187977</v>
      </c>
      <c r="L14" s="23" t="s">
        <v>16</v>
      </c>
      <c r="M14" s="1"/>
      <c r="N14" s="21">
        <v>1.06698820482957</v>
      </c>
      <c r="O14" s="21">
        <v>0.96156640913324198</v>
      </c>
      <c r="P14" s="21">
        <v>1.3038249438865785</v>
      </c>
      <c r="Q14" s="22">
        <v>1.6340231904511258</v>
      </c>
      <c r="R14" s="22">
        <v>1.9100870741489002</v>
      </c>
      <c r="S14" s="22">
        <v>2.1625843533463622</v>
      </c>
      <c r="T14" s="22">
        <v>2.4702025130810892</v>
      </c>
      <c r="U14" s="22">
        <v>2.7109333457419598</v>
      </c>
      <c r="V14" s="23" t="s">
        <v>16</v>
      </c>
      <c r="W14" s="1"/>
      <c r="X14" s="21">
        <v>1.3758571261225663</v>
      </c>
      <c r="Y14" s="21">
        <v>1.5991718379156004</v>
      </c>
      <c r="Z14" s="21">
        <v>2.1133121503125363</v>
      </c>
      <c r="AA14" s="22">
        <v>2.498593953931298</v>
      </c>
      <c r="AB14" s="22">
        <v>2.7733145505886134</v>
      </c>
      <c r="AC14" s="22">
        <v>3.0002611776462484</v>
      </c>
      <c r="AD14" s="22">
        <v>3.3579649848698194</v>
      </c>
      <c r="AE14" s="22">
        <v>3.6525265482490337</v>
      </c>
      <c r="AF14" s="23" t="s">
        <v>16</v>
      </c>
      <c r="AG14" s="1"/>
      <c r="AH14" s="18">
        <v>3.4322282632254852</v>
      </c>
      <c r="AI14" s="18">
        <v>3.4793983800032571</v>
      </c>
      <c r="AJ14" s="18">
        <v>4.4883249129273803</v>
      </c>
      <c r="AK14" s="24">
        <v>5.3044677107533351</v>
      </c>
      <c r="AL14" s="24">
        <v>5.9555299524920517</v>
      </c>
      <c r="AM14" s="24">
        <v>6.553649242925399</v>
      </c>
      <c r="AN14" s="24">
        <v>7.3772698040694467</v>
      </c>
      <c r="AO14" s="24">
        <v>7.9850215033097909</v>
      </c>
    </row>
    <row r="15" spans="1:42" x14ac:dyDescent="0.2">
      <c r="B15" s="1" t="s">
        <v>23</v>
      </c>
      <c r="C15" s="16" t="s">
        <v>18</v>
      </c>
      <c r="D15" s="21">
        <v>10.457969339021874</v>
      </c>
      <c r="E15" s="21">
        <v>10.631760562211957</v>
      </c>
      <c r="F15" s="21">
        <v>12.940537273952492</v>
      </c>
      <c r="G15" s="22">
        <v>14.777306528508616</v>
      </c>
      <c r="H15" s="22">
        <v>16.507798802970949</v>
      </c>
      <c r="I15" s="22">
        <v>18.572025881667894</v>
      </c>
      <c r="J15" s="22">
        <v>22.159037914477729</v>
      </c>
      <c r="K15" s="22">
        <v>24.670982549876449</v>
      </c>
      <c r="L15" s="23" t="s">
        <v>16</v>
      </c>
      <c r="M15" s="1"/>
      <c r="N15" s="21">
        <v>12.128828230003739</v>
      </c>
      <c r="O15" s="21">
        <v>13.087325567074288</v>
      </c>
      <c r="P15" s="21">
        <v>16.538553387829559</v>
      </c>
      <c r="Q15" s="22">
        <v>19.317150407223579</v>
      </c>
      <c r="R15" s="22">
        <v>22.633106588951474</v>
      </c>
      <c r="S15" s="22">
        <v>25.684446853994064</v>
      </c>
      <c r="T15" s="22">
        <v>31.324279413045193</v>
      </c>
      <c r="U15" s="22">
        <v>36.422372440003429</v>
      </c>
      <c r="V15" s="23" t="s">
        <v>16</v>
      </c>
      <c r="W15" s="1"/>
      <c r="X15" s="21">
        <v>16.31562088033386</v>
      </c>
      <c r="Y15" s="21">
        <v>18.58614685041076</v>
      </c>
      <c r="Z15" s="21">
        <v>24.152100633335277</v>
      </c>
      <c r="AA15" s="22">
        <v>28.079151027112641</v>
      </c>
      <c r="AB15" s="22">
        <v>31.427477014330321</v>
      </c>
      <c r="AC15" s="22">
        <v>34.284004918640314</v>
      </c>
      <c r="AD15" s="22">
        <v>39.489071304480397</v>
      </c>
      <c r="AE15" s="22">
        <v>46.029038075789529</v>
      </c>
      <c r="AF15" s="23" t="s">
        <v>16</v>
      </c>
      <c r="AG15" s="1"/>
      <c r="AH15" s="18">
        <v>38.902418449359473</v>
      </c>
      <c r="AI15" s="18">
        <v>42.30523297969701</v>
      </c>
      <c r="AJ15" s="18">
        <v>53.631191295117333</v>
      </c>
      <c r="AK15" s="24">
        <v>62.173607962844841</v>
      </c>
      <c r="AL15" s="24">
        <v>70.568382406252738</v>
      </c>
      <c r="AM15" s="24">
        <v>78.540477654302265</v>
      </c>
      <c r="AN15" s="24">
        <v>92.972388632003316</v>
      </c>
      <c r="AO15" s="24">
        <v>107.1223930656694</v>
      </c>
    </row>
    <row r="16" spans="1:42" x14ac:dyDescent="0.2">
      <c r="B16" s="1" t="s">
        <v>24</v>
      </c>
      <c r="C16" s="16" t="s">
        <v>18</v>
      </c>
      <c r="D16" s="21">
        <v>0.46754373762545837</v>
      </c>
      <c r="E16" s="21">
        <v>0.49467239559113024</v>
      </c>
      <c r="F16" s="21">
        <v>0.53668860330908075</v>
      </c>
      <c r="G16" s="22">
        <v>0.54628958839634445</v>
      </c>
      <c r="H16" s="22">
        <v>0.56115315336835869</v>
      </c>
      <c r="I16" s="22">
        <v>0.58051857456914824</v>
      </c>
      <c r="J16" s="22">
        <v>0.59834311888795533</v>
      </c>
      <c r="K16" s="22">
        <v>0.59792663586083217</v>
      </c>
      <c r="L16" s="23" t="s">
        <v>16</v>
      </c>
      <c r="M16" s="1"/>
      <c r="N16" s="21">
        <v>0.75820060350867635</v>
      </c>
      <c r="O16" s="21">
        <v>0.91302741769300355</v>
      </c>
      <c r="P16" s="21">
        <v>1.0940201982186106</v>
      </c>
      <c r="Q16" s="22">
        <v>1.2116182033701191</v>
      </c>
      <c r="R16" s="22">
        <v>1.3777915790492001</v>
      </c>
      <c r="S16" s="22">
        <v>1.5174912779130738</v>
      </c>
      <c r="T16" s="22">
        <v>1.6067256998577848</v>
      </c>
      <c r="U16" s="22">
        <v>1.6596636817044896</v>
      </c>
      <c r="V16" s="23" t="s">
        <v>16</v>
      </c>
      <c r="W16" s="1"/>
      <c r="X16" s="21">
        <v>0.80768128498892644</v>
      </c>
      <c r="Y16" s="21">
        <v>0.89208778589066196</v>
      </c>
      <c r="Z16" s="21">
        <v>1.0627251516694214</v>
      </c>
      <c r="AA16" s="22">
        <v>1.1326555126296183</v>
      </c>
      <c r="AB16" s="22">
        <v>1.1966651197728437</v>
      </c>
      <c r="AC16" s="22">
        <v>1.2322644187240055</v>
      </c>
      <c r="AD16" s="22">
        <v>1.2059556599835843</v>
      </c>
      <c r="AE16" s="22">
        <v>1.185835381083804</v>
      </c>
      <c r="AF16" s="23" t="s">
        <v>16</v>
      </c>
      <c r="AG16" s="1"/>
      <c r="AH16" s="18">
        <v>2.0334256261230612</v>
      </c>
      <c r="AI16" s="18">
        <v>2.2997875991747958</v>
      </c>
      <c r="AJ16" s="18">
        <v>2.693433953197113</v>
      </c>
      <c r="AK16" s="24">
        <v>2.8905633043960819</v>
      </c>
      <c r="AL16" s="24">
        <v>3.1356098521904023</v>
      </c>
      <c r="AM16" s="24">
        <v>3.3302742712062274</v>
      </c>
      <c r="AN16" s="24">
        <v>3.4110244787293249</v>
      </c>
      <c r="AO16" s="24">
        <v>3.4434256986491261</v>
      </c>
    </row>
    <row r="17" spans="2:41" x14ac:dyDescent="0.2">
      <c r="B17" s="1" t="s">
        <v>25</v>
      </c>
      <c r="C17" s="16" t="s">
        <v>18</v>
      </c>
      <c r="D17" s="21">
        <v>0.93132752597293811</v>
      </c>
      <c r="E17" s="21">
        <v>0.84040177358650825</v>
      </c>
      <c r="F17" s="21">
        <v>0.96514125160079223</v>
      </c>
      <c r="G17" s="22">
        <v>1.039897777141034</v>
      </c>
      <c r="H17" s="22">
        <v>1.0998961705028785</v>
      </c>
      <c r="I17" s="22">
        <v>1.1716258854409578</v>
      </c>
      <c r="J17" s="22">
        <v>1.2231236446462408</v>
      </c>
      <c r="K17" s="22">
        <v>1.2234917439608566</v>
      </c>
      <c r="L17" s="23" t="s">
        <v>16</v>
      </c>
      <c r="M17" s="1"/>
      <c r="N17" s="21">
        <v>0.78889270917703902</v>
      </c>
      <c r="O17" s="21">
        <v>0.69078175781154127</v>
      </c>
      <c r="P17" s="21">
        <v>0.82068252838915967</v>
      </c>
      <c r="Q17" s="22">
        <v>0.90117356550918615</v>
      </c>
      <c r="R17" s="22">
        <v>0.99309621331310471</v>
      </c>
      <c r="S17" s="22">
        <v>1.0599836073707387</v>
      </c>
      <c r="T17" s="22">
        <v>1.1201052835766858</v>
      </c>
      <c r="U17" s="22">
        <v>1.1139035293995976</v>
      </c>
      <c r="V17" s="23" t="s">
        <v>16</v>
      </c>
      <c r="W17" s="1"/>
      <c r="X17" s="21">
        <v>1.4428707792891469</v>
      </c>
      <c r="Y17" s="21">
        <v>1.4751377984302396</v>
      </c>
      <c r="Z17" s="21">
        <v>1.8002918214314478</v>
      </c>
      <c r="AA17" s="22">
        <v>1.9656977634599673</v>
      </c>
      <c r="AB17" s="22">
        <v>2.1209020106548366</v>
      </c>
      <c r="AC17" s="22">
        <v>2.2303907267817666</v>
      </c>
      <c r="AD17" s="22">
        <v>2.4090845070971345</v>
      </c>
      <c r="AE17" s="22">
        <v>2.5617808267603799</v>
      </c>
      <c r="AF17" s="23" t="s">
        <v>16</v>
      </c>
      <c r="AG17" s="1"/>
      <c r="AH17" s="18">
        <v>3.1630910144391242</v>
      </c>
      <c r="AI17" s="18">
        <v>3.0063213298282889</v>
      </c>
      <c r="AJ17" s="18">
        <v>3.5861156014213997</v>
      </c>
      <c r="AK17" s="24">
        <v>3.9067691061101875</v>
      </c>
      <c r="AL17" s="24">
        <v>4.2138943944708203</v>
      </c>
      <c r="AM17" s="24">
        <v>4.4620002195934632</v>
      </c>
      <c r="AN17" s="24">
        <v>4.7523134353200618</v>
      </c>
      <c r="AO17" s="24">
        <v>4.899176100120834</v>
      </c>
    </row>
    <row r="18" spans="2:41" x14ac:dyDescent="0.2">
      <c r="B18" s="1" t="s">
        <v>26</v>
      </c>
      <c r="C18" s="16" t="s">
        <v>18</v>
      </c>
      <c r="D18" s="18">
        <v>15.245023953622487</v>
      </c>
      <c r="E18" s="18">
        <v>15.258629852922907</v>
      </c>
      <c r="F18" s="18">
        <v>18.336007999169333</v>
      </c>
      <c r="G18" s="24">
        <v>20.684737505889871</v>
      </c>
      <c r="H18" s="24">
        <v>22.867453497723723</v>
      </c>
      <c r="I18" s="24">
        <v>25.469412745844924</v>
      </c>
      <c r="J18" s="24">
        <v>29.771411292704098</v>
      </c>
      <c r="K18" s="24">
        <v>32.636464618934362</v>
      </c>
      <c r="L18" s="23" t="s">
        <v>19</v>
      </c>
      <c r="M18" s="1"/>
      <c r="N18" s="18">
        <v>17.41209046973583</v>
      </c>
      <c r="O18" s="18">
        <v>18.174032095968908</v>
      </c>
      <c r="P18" s="18">
        <v>22.950887610400034</v>
      </c>
      <c r="Q18" s="24">
        <v>26.803230755060397</v>
      </c>
      <c r="R18" s="24">
        <v>31.223601693784271</v>
      </c>
      <c r="S18" s="24">
        <v>35.235075671506742</v>
      </c>
      <c r="T18" s="24">
        <v>41.824709006475594</v>
      </c>
      <c r="U18" s="24">
        <v>47.503882439930173</v>
      </c>
      <c r="V18" s="23" t="s">
        <v>19</v>
      </c>
      <c r="W18" s="1"/>
      <c r="X18" s="18">
        <v>23.953170779345577</v>
      </c>
      <c r="Y18" s="18">
        <v>27.222571895567597</v>
      </c>
      <c r="Z18" s="18">
        <v>34.849161685698256</v>
      </c>
      <c r="AA18" s="24">
        <v>39.945805511877268</v>
      </c>
      <c r="AB18" s="24">
        <v>44.40517884281811</v>
      </c>
      <c r="AC18" s="24">
        <v>48.119963212211061</v>
      </c>
      <c r="AD18" s="24">
        <v>54.625769001953309</v>
      </c>
      <c r="AE18" s="24">
        <v>62.643369114959043</v>
      </c>
      <c r="AF18" s="23" t="s">
        <v>19</v>
      </c>
      <c r="AG18" s="1"/>
      <c r="AH18" s="18">
        <v>56.610285202703892</v>
      </c>
      <c r="AI18" s="18">
        <v>60.65523384445941</v>
      </c>
      <c r="AJ18" s="18">
        <v>76.136057295267619</v>
      </c>
      <c r="AK18" s="24">
        <v>87.433773772827536</v>
      </c>
      <c r="AL18" s="24">
        <v>98.496234034326108</v>
      </c>
      <c r="AM18" s="24">
        <v>108.82445162956273</v>
      </c>
      <c r="AN18" s="24">
        <v>126.22188930113299</v>
      </c>
      <c r="AO18" s="24">
        <v>142.78371617382356</v>
      </c>
    </row>
    <row r="19" spans="2:41" x14ac:dyDescent="0.2">
      <c r="B19" s="13"/>
      <c r="C19" s="25"/>
      <c r="D19" s="13"/>
      <c r="E19" s="26"/>
      <c r="F19" s="26"/>
      <c r="G19" s="27"/>
      <c r="H19" s="27"/>
      <c r="I19" s="27"/>
      <c r="J19" s="27"/>
      <c r="K19" s="27"/>
      <c r="L19" s="27"/>
      <c r="N19" s="13"/>
      <c r="O19" s="26"/>
      <c r="P19" s="26"/>
      <c r="Q19" s="27"/>
      <c r="R19" s="27"/>
      <c r="S19" s="27"/>
      <c r="T19" s="27"/>
      <c r="U19" s="27"/>
      <c r="V19" s="27"/>
      <c r="X19" s="13"/>
      <c r="Y19" s="26"/>
      <c r="Z19" s="26"/>
      <c r="AA19" s="27"/>
      <c r="AB19" s="27"/>
      <c r="AC19" s="27"/>
      <c r="AD19" s="27"/>
      <c r="AE19" s="27"/>
      <c r="AF19" s="27"/>
      <c r="AH19" s="13"/>
      <c r="AI19" s="26"/>
      <c r="AJ19" s="26"/>
      <c r="AK19" s="27"/>
      <c r="AL19" s="27"/>
      <c r="AM19" s="27"/>
      <c r="AN19" s="27"/>
      <c r="AO19" s="27"/>
    </row>
    <row r="20" spans="2:41" ht="15" x14ac:dyDescent="0.25">
      <c r="B20" s="11" t="s">
        <v>27</v>
      </c>
      <c r="C20" s="28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2"/>
      <c r="Z20" s="12"/>
      <c r="AA20" s="12"/>
      <c r="AB20" s="12"/>
      <c r="AC20" s="12"/>
      <c r="AD20" s="12"/>
      <c r="AE20" s="12"/>
      <c r="AF20" s="12"/>
      <c r="AG20" s="12"/>
      <c r="AH20" s="11"/>
      <c r="AI20" s="12"/>
      <c r="AJ20" s="12"/>
      <c r="AK20" s="12"/>
      <c r="AL20" s="12"/>
      <c r="AM20" s="12"/>
      <c r="AN20" s="12"/>
      <c r="AO20" s="12"/>
    </row>
    <row r="21" spans="2:41" x14ac:dyDescent="0.2">
      <c r="B21" s="13"/>
      <c r="C21" s="25"/>
      <c r="D21" s="14">
        <v>2005</v>
      </c>
      <c r="E21" s="14">
        <v>2010</v>
      </c>
      <c r="F21" s="14">
        <v>2015</v>
      </c>
      <c r="G21" s="14">
        <v>2020</v>
      </c>
      <c r="H21" s="14">
        <v>2025</v>
      </c>
      <c r="I21" s="14">
        <v>2030</v>
      </c>
      <c r="J21" s="14">
        <v>2040</v>
      </c>
      <c r="K21" s="14">
        <v>2050</v>
      </c>
      <c r="L21" s="14" t="s">
        <v>9</v>
      </c>
      <c r="M21" s="14"/>
      <c r="N21" s="14">
        <v>2005</v>
      </c>
      <c r="O21" s="14">
        <v>2010</v>
      </c>
      <c r="P21" s="14">
        <v>2015</v>
      </c>
      <c r="Q21" s="14">
        <v>2020</v>
      </c>
      <c r="R21" s="14">
        <v>2025</v>
      </c>
      <c r="S21" s="14">
        <v>2030</v>
      </c>
      <c r="T21" s="14">
        <v>2040</v>
      </c>
      <c r="U21" s="14">
        <v>2050</v>
      </c>
      <c r="V21" s="14" t="s">
        <v>9</v>
      </c>
      <c r="W21" s="14"/>
      <c r="X21" s="14">
        <v>2005</v>
      </c>
      <c r="Y21" s="14">
        <v>2010</v>
      </c>
      <c r="Z21" s="14">
        <v>2015</v>
      </c>
      <c r="AA21" s="14">
        <v>2020</v>
      </c>
      <c r="AB21" s="14">
        <v>2025</v>
      </c>
      <c r="AC21" s="14">
        <v>2030</v>
      </c>
      <c r="AD21" s="14">
        <v>2040</v>
      </c>
      <c r="AE21" s="14">
        <v>2050</v>
      </c>
      <c r="AF21" s="14" t="s">
        <v>9</v>
      </c>
      <c r="AG21" s="14"/>
      <c r="AH21" s="14">
        <v>2005</v>
      </c>
      <c r="AI21" s="14">
        <v>2010</v>
      </c>
      <c r="AJ21" s="14">
        <v>2015</v>
      </c>
      <c r="AK21" s="14">
        <v>2020</v>
      </c>
      <c r="AL21" s="14">
        <v>2025</v>
      </c>
      <c r="AM21" s="14">
        <v>2030</v>
      </c>
      <c r="AN21" s="14">
        <v>2040</v>
      </c>
      <c r="AO21" s="14">
        <v>2050</v>
      </c>
    </row>
    <row r="22" spans="2:41" x14ac:dyDescent="0.2">
      <c r="B22" s="15" t="s">
        <v>28</v>
      </c>
      <c r="C22" s="16"/>
      <c r="D22" s="17"/>
      <c r="E22" s="18"/>
      <c r="F22" s="18"/>
      <c r="G22" s="19"/>
      <c r="H22" s="19"/>
      <c r="I22" s="19"/>
      <c r="J22" s="19"/>
      <c r="K22" s="19"/>
      <c r="L22" s="19"/>
      <c r="M22" s="20"/>
      <c r="N22" s="17"/>
      <c r="O22" s="18"/>
      <c r="P22" s="18"/>
      <c r="Q22" s="19"/>
      <c r="R22" s="19"/>
      <c r="S22" s="19"/>
      <c r="T22" s="19"/>
      <c r="U22" s="19"/>
      <c r="V22" s="19"/>
      <c r="W22" s="20"/>
      <c r="X22" s="17"/>
      <c r="Y22" s="18"/>
      <c r="Z22" s="18"/>
      <c r="AA22" s="19"/>
      <c r="AB22" s="19"/>
      <c r="AC22" s="19"/>
      <c r="AD22" s="19"/>
      <c r="AE22" s="19"/>
      <c r="AF22" s="19"/>
      <c r="AG22" s="20"/>
      <c r="AH22" s="17"/>
      <c r="AI22" s="18"/>
      <c r="AJ22" s="18"/>
      <c r="AK22" s="19"/>
      <c r="AL22" s="19"/>
      <c r="AM22" s="19"/>
      <c r="AN22" s="19"/>
      <c r="AO22" s="19"/>
    </row>
    <row r="23" spans="2:41" x14ac:dyDescent="0.2">
      <c r="B23" s="1" t="s">
        <v>29</v>
      </c>
      <c r="C23" s="16" t="s">
        <v>30</v>
      </c>
      <c r="D23" s="18">
        <v>14.226959999999998</v>
      </c>
      <c r="E23" s="18">
        <v>18.040499999999998</v>
      </c>
      <c r="F23" s="18">
        <v>18.671917499999999</v>
      </c>
      <c r="G23" s="24">
        <v>19.303335000000004</v>
      </c>
      <c r="H23" s="24">
        <v>19.934752500000002</v>
      </c>
      <c r="I23" s="24">
        <v>20.56617</v>
      </c>
      <c r="J23" s="24">
        <v>21.829005000000002</v>
      </c>
      <c r="K23" s="24">
        <v>23.091840000000008</v>
      </c>
      <c r="L23" s="23" t="s">
        <v>31</v>
      </c>
      <c r="M23" s="1"/>
      <c r="N23" s="18">
        <v>21.236192253450191</v>
      </c>
      <c r="O23" s="18">
        <v>24.181656</v>
      </c>
      <c r="P23" s="18">
        <v>30.925656000000004</v>
      </c>
      <c r="Q23" s="24">
        <v>33.513598508968983</v>
      </c>
      <c r="R23" s="24">
        <v>36.384469497015843</v>
      </c>
      <c r="S23" s="24">
        <v>38.019009921887999</v>
      </c>
      <c r="T23" s="24">
        <v>39.286139036667379</v>
      </c>
      <c r="U23" s="24">
        <v>39.749857673158004</v>
      </c>
      <c r="V23" s="23" t="s">
        <v>31</v>
      </c>
      <c r="W23" s="1"/>
      <c r="X23" s="18" t="s">
        <v>32</v>
      </c>
      <c r="Y23" s="18">
        <v>40.176000000000002</v>
      </c>
      <c r="Z23" s="18">
        <v>45.5</v>
      </c>
      <c r="AA23" s="24">
        <v>47.702385557836159</v>
      </c>
      <c r="AB23" s="24">
        <v>50.043353957655128</v>
      </c>
      <c r="AC23" s="24">
        <v>52.490413739212599</v>
      </c>
      <c r="AD23" s="24">
        <v>56.278634257812648</v>
      </c>
      <c r="AE23" s="24">
        <v>60.251781231516176</v>
      </c>
      <c r="AF23" s="23" t="s">
        <v>31</v>
      </c>
      <c r="AG23" s="1"/>
      <c r="AH23" s="18" t="s">
        <v>32</v>
      </c>
      <c r="AI23" s="18">
        <v>82.398156</v>
      </c>
      <c r="AJ23" s="18">
        <v>95.09757350000001</v>
      </c>
      <c r="AK23" s="24">
        <v>100.51931906680514</v>
      </c>
      <c r="AL23" s="24">
        <v>106.36257595467097</v>
      </c>
      <c r="AM23" s="24">
        <v>111.0755936611006</v>
      </c>
      <c r="AN23" s="24">
        <v>117.39377829448003</v>
      </c>
      <c r="AO23" s="24">
        <v>123.09347890467419</v>
      </c>
    </row>
    <row r="24" spans="2:41" x14ac:dyDescent="0.2">
      <c r="B24" s="1" t="s">
        <v>33</v>
      </c>
      <c r="C24" s="16" t="s">
        <v>30</v>
      </c>
      <c r="D24" s="18">
        <v>23.813040000000001</v>
      </c>
      <c r="E24" s="18">
        <v>22.049500000000002</v>
      </c>
      <c r="F24" s="18">
        <v>22.821232500000001</v>
      </c>
      <c r="G24" s="24">
        <v>23.592965000000003</v>
      </c>
      <c r="H24" s="24">
        <v>24.364697500000005</v>
      </c>
      <c r="I24" s="24">
        <v>25.136430000000004</v>
      </c>
      <c r="J24" s="24">
        <v>26.679895000000009</v>
      </c>
      <c r="K24" s="24">
        <v>28.22336000000001</v>
      </c>
      <c r="L24" s="23" t="s">
        <v>31</v>
      </c>
      <c r="M24" s="1"/>
      <c r="N24" s="18">
        <v>35.723107746549815</v>
      </c>
      <c r="O24" s="18">
        <v>43.744343999999998</v>
      </c>
      <c r="P24" s="18">
        <v>43.744343999999998</v>
      </c>
      <c r="Q24" s="24">
        <v>43.744343999999998</v>
      </c>
      <c r="R24" s="24">
        <v>43.744343999999998</v>
      </c>
      <c r="S24" s="24">
        <v>43.744343999999998</v>
      </c>
      <c r="T24" s="24">
        <v>43.744343999999998</v>
      </c>
      <c r="U24" s="24">
        <v>43.744343999999998</v>
      </c>
      <c r="V24" s="23" t="s">
        <v>31</v>
      </c>
      <c r="W24" s="1"/>
      <c r="X24" s="18" t="s">
        <v>32</v>
      </c>
      <c r="Y24" s="18">
        <v>43.524000000000001</v>
      </c>
      <c r="Z24" s="18">
        <v>43.8</v>
      </c>
      <c r="AA24" s="24">
        <v>44.203191626333457</v>
      </c>
      <c r="AB24" s="24">
        <v>44.604306581796635</v>
      </c>
      <c r="AC24" s="24">
        <v>44.964822177254973</v>
      </c>
      <c r="AD24" s="24">
        <v>44.412711067355026</v>
      </c>
      <c r="AE24" s="24">
        <v>43.630600202132413</v>
      </c>
      <c r="AF24" s="23" t="s">
        <v>31</v>
      </c>
      <c r="AG24" s="1"/>
      <c r="AH24" s="18" t="s">
        <v>32</v>
      </c>
      <c r="AI24" s="18">
        <v>109.31784400000001</v>
      </c>
      <c r="AJ24" s="18">
        <v>110.36557649999999</v>
      </c>
      <c r="AK24" s="24">
        <v>111.54050062633345</v>
      </c>
      <c r="AL24" s="24">
        <v>112.71334808179664</v>
      </c>
      <c r="AM24" s="24">
        <v>113.84559617725498</v>
      </c>
      <c r="AN24" s="24">
        <v>114.83695006735502</v>
      </c>
      <c r="AO24" s="24">
        <v>115.59830420213243</v>
      </c>
    </row>
    <row r="25" spans="2:41" x14ac:dyDescent="0.2">
      <c r="B25" s="1" t="s">
        <v>34</v>
      </c>
      <c r="C25" s="16" t="s">
        <v>35</v>
      </c>
      <c r="D25" s="18" t="s">
        <v>32</v>
      </c>
      <c r="E25" s="18">
        <v>100</v>
      </c>
      <c r="F25" s="18">
        <v>106.33458889485199</v>
      </c>
      <c r="G25" s="24">
        <v>112.66917778970398</v>
      </c>
      <c r="H25" s="24">
        <v>118.56302221404987</v>
      </c>
      <c r="I25" s="24">
        <v>124.45686663839575</v>
      </c>
      <c r="J25" s="24">
        <v>134.77960646268053</v>
      </c>
      <c r="K25" s="24">
        <v>143.41099676250209</v>
      </c>
      <c r="L25" s="23" t="s">
        <v>36</v>
      </c>
      <c r="M25" s="1"/>
      <c r="N25" s="18" t="s">
        <v>32</v>
      </c>
      <c r="O25" s="18">
        <v>100</v>
      </c>
      <c r="P25" s="18">
        <v>108.87541520061586</v>
      </c>
      <c r="Q25" s="24">
        <v>116.26848399736676</v>
      </c>
      <c r="R25" s="24">
        <v>124.23380679053746</v>
      </c>
      <c r="S25" s="24">
        <v>132.85346596818522</v>
      </c>
      <c r="T25" s="24">
        <v>144.46585993076872</v>
      </c>
      <c r="U25" s="24">
        <v>150.21983424038453</v>
      </c>
      <c r="V25" s="23" t="s">
        <v>36</v>
      </c>
      <c r="W25" s="1"/>
      <c r="X25" s="18" t="s">
        <v>32</v>
      </c>
      <c r="Y25" s="18">
        <v>100</v>
      </c>
      <c r="Z25" s="18">
        <v>109.93468064109923</v>
      </c>
      <c r="AA25" s="24">
        <v>115.00061042179991</v>
      </c>
      <c r="AB25" s="24">
        <v>120.86673851903802</v>
      </c>
      <c r="AC25" s="24">
        <v>127.28864469762775</v>
      </c>
      <c r="AD25" s="24">
        <v>139.30559663573757</v>
      </c>
      <c r="AE25" s="24">
        <v>148.73875649598139</v>
      </c>
      <c r="AF25" s="23" t="s">
        <v>36</v>
      </c>
      <c r="AG25" s="1"/>
      <c r="AH25" s="18" t="s">
        <v>32</v>
      </c>
      <c r="AI25" s="18">
        <v>300</v>
      </c>
      <c r="AJ25" s="18">
        <v>325.14468473656711</v>
      </c>
      <c r="AK25" s="24">
        <v>343.93827220887067</v>
      </c>
      <c r="AL25" s="24">
        <v>363.66356752362537</v>
      </c>
      <c r="AM25" s="24">
        <v>384.59897730420869</v>
      </c>
      <c r="AN25" s="24">
        <v>418.55106302918682</v>
      </c>
      <c r="AO25" s="24">
        <v>442.36958749886799</v>
      </c>
    </row>
    <row r="26" spans="2:41" x14ac:dyDescent="0.2">
      <c r="B26" s="15" t="s">
        <v>37</v>
      </c>
      <c r="C26" s="16"/>
      <c r="D26" s="17"/>
      <c r="E26" s="18"/>
      <c r="F26" s="18"/>
      <c r="G26" s="19"/>
      <c r="H26" s="19"/>
      <c r="I26" s="19"/>
      <c r="J26" s="19"/>
      <c r="K26" s="19"/>
      <c r="L26" s="19"/>
      <c r="M26" s="1"/>
      <c r="N26" s="17"/>
      <c r="O26" s="18"/>
      <c r="P26" s="18"/>
      <c r="Q26" s="19"/>
      <c r="R26" s="19"/>
      <c r="S26" s="19"/>
      <c r="T26" s="19"/>
      <c r="U26" s="19"/>
      <c r="V26" s="19"/>
      <c r="W26" s="1"/>
      <c r="X26" s="17"/>
      <c r="Y26" s="18"/>
      <c r="Z26" s="18"/>
      <c r="AA26" s="19"/>
      <c r="AB26" s="19"/>
      <c r="AC26" s="19"/>
      <c r="AD26" s="19"/>
      <c r="AE26" s="19"/>
      <c r="AF26" s="19"/>
      <c r="AG26" s="1"/>
      <c r="AH26" s="17"/>
      <c r="AI26" s="18"/>
      <c r="AJ26" s="18"/>
      <c r="AK26" s="19"/>
      <c r="AL26" s="19"/>
      <c r="AM26" s="19"/>
      <c r="AN26" s="19"/>
      <c r="AO26" s="19"/>
    </row>
    <row r="27" spans="2:41" ht="15" x14ac:dyDescent="0.25">
      <c r="B27" s="1" t="s">
        <v>38</v>
      </c>
      <c r="C27" s="16" t="s">
        <v>30</v>
      </c>
      <c r="D27" s="18">
        <v>27.970588235294116</v>
      </c>
      <c r="E27" s="18">
        <v>30.109465066937048</v>
      </c>
      <c r="F27" s="18">
        <v>31.543963199222752</v>
      </c>
      <c r="G27" s="24">
        <v>33.120489453418465</v>
      </c>
      <c r="H27" s="24">
        <v>34.820014446948342</v>
      </c>
      <c r="I27" s="24">
        <v>36.758192307599508</v>
      </c>
      <c r="J27" s="24">
        <v>41.011088716495443</v>
      </c>
      <c r="K27" s="24">
        <v>45.434056683667677</v>
      </c>
      <c r="L27" s="23" t="s">
        <v>19</v>
      </c>
      <c r="M27" s="29"/>
      <c r="N27" s="18">
        <v>25.428258928571427</v>
      </c>
      <c r="O27" s="18">
        <v>32.38342555580796</v>
      </c>
      <c r="P27" s="18">
        <v>37.759291721248744</v>
      </c>
      <c r="Q27" s="24">
        <v>39.932941527110764</v>
      </c>
      <c r="R27" s="24">
        <v>42.090429576156204</v>
      </c>
      <c r="S27" s="24">
        <v>43.708782892844638</v>
      </c>
      <c r="T27" s="24">
        <v>46.0042690897033</v>
      </c>
      <c r="U27" s="24">
        <v>47.203174124056297</v>
      </c>
      <c r="V27" s="23" t="s">
        <v>19</v>
      </c>
      <c r="W27" s="29"/>
      <c r="X27" s="18"/>
      <c r="Y27" s="18">
        <v>27.023693677230554</v>
      </c>
      <c r="Z27" s="18">
        <v>30.741055660932695</v>
      </c>
      <c r="AA27" s="24">
        <v>32.359510869153198</v>
      </c>
      <c r="AB27" s="24">
        <v>34.729077601780844</v>
      </c>
      <c r="AC27" s="24">
        <v>36.590069833258468</v>
      </c>
      <c r="AD27" s="24">
        <v>39.384656647372474</v>
      </c>
      <c r="AE27" s="24">
        <v>42.223153496262192</v>
      </c>
      <c r="AF27" s="23" t="s">
        <v>19</v>
      </c>
      <c r="AG27" s="29"/>
      <c r="AH27" s="18">
        <v>53.39884716386554</v>
      </c>
      <c r="AI27" s="18">
        <v>89.516584299975563</v>
      </c>
      <c r="AJ27" s="18">
        <v>100.04431058140418</v>
      </c>
      <c r="AK27" s="24">
        <v>105.41294184968243</v>
      </c>
      <c r="AL27" s="24">
        <v>111.63952162488539</v>
      </c>
      <c r="AM27" s="24">
        <v>117.05704503370262</v>
      </c>
      <c r="AN27" s="24">
        <v>126.40001445357123</v>
      </c>
      <c r="AO27" s="24">
        <v>134.86038430398617</v>
      </c>
    </row>
    <row r="28" spans="2:41" x14ac:dyDescent="0.2">
      <c r="B28" s="1" t="s">
        <v>34</v>
      </c>
      <c r="C28" s="16" t="s">
        <v>35</v>
      </c>
      <c r="D28" s="18" t="s">
        <v>32</v>
      </c>
      <c r="E28" s="18">
        <v>100</v>
      </c>
      <c r="F28" s="18">
        <v>107.63349043206631</v>
      </c>
      <c r="G28" s="24">
        <v>115.82839905953328</v>
      </c>
      <c r="H28" s="24">
        <v>124.08317292278119</v>
      </c>
      <c r="I28" s="24">
        <v>133.28004087998931</v>
      </c>
      <c r="J28" s="24">
        <v>151.71798721948281</v>
      </c>
      <c r="K28" s="24">
        <v>169.06393008092257</v>
      </c>
      <c r="L28" s="23" t="s">
        <v>19</v>
      </c>
      <c r="M28" s="1"/>
      <c r="N28" s="18" t="s">
        <v>32</v>
      </c>
      <c r="O28" s="18">
        <v>100</v>
      </c>
      <c r="P28" s="18">
        <v>115.48372024011826</v>
      </c>
      <c r="Q28" s="24">
        <v>126.05597263898061</v>
      </c>
      <c r="R28" s="24">
        <v>136.88242580913388</v>
      </c>
      <c r="S28" s="24">
        <v>148.96908777276843</v>
      </c>
      <c r="T28" s="24">
        <v>167.89549816474545</v>
      </c>
      <c r="U28" s="24">
        <v>178.13752698127044</v>
      </c>
      <c r="V28" s="23" t="s">
        <v>19</v>
      </c>
      <c r="W28" s="1"/>
      <c r="X28" s="18" t="s">
        <v>32</v>
      </c>
      <c r="Y28" s="18">
        <v>100</v>
      </c>
      <c r="Z28" s="18">
        <v>117.21489048728706</v>
      </c>
      <c r="AA28" s="24">
        <v>125.41254346189172</v>
      </c>
      <c r="AB28" s="24">
        <v>137.36336359511211</v>
      </c>
      <c r="AC28" s="24">
        <v>148.02275130224342</v>
      </c>
      <c r="AD28" s="24">
        <v>168.76571880771417</v>
      </c>
      <c r="AE28" s="24">
        <v>187.24648077111024</v>
      </c>
      <c r="AF28" s="23" t="s">
        <v>19</v>
      </c>
      <c r="AG28" s="1"/>
      <c r="AH28" s="18" t="s">
        <v>32</v>
      </c>
      <c r="AI28" s="18">
        <v>300</v>
      </c>
      <c r="AJ28" s="18">
        <v>340.33210115947162</v>
      </c>
      <c r="AK28" s="24">
        <v>367.2969151604056</v>
      </c>
      <c r="AL28" s="24">
        <v>398.32896232702717</v>
      </c>
      <c r="AM28" s="24">
        <v>430.27187995500117</v>
      </c>
      <c r="AN28" s="24">
        <v>488.37920419194245</v>
      </c>
      <c r="AO28" s="24">
        <v>534.44793783330329</v>
      </c>
    </row>
    <row r="29" spans="2:41" x14ac:dyDescent="0.2">
      <c r="C29" s="30"/>
    </row>
    <row r="30" spans="2:41" ht="15" x14ac:dyDescent="0.25">
      <c r="B30" s="11" t="s">
        <v>39</v>
      </c>
      <c r="C30" s="28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2"/>
      <c r="P30" s="12"/>
      <c r="Q30" s="12"/>
      <c r="R30" s="12"/>
      <c r="S30" s="12"/>
      <c r="T30" s="12"/>
      <c r="U30" s="12"/>
      <c r="V30" s="12"/>
      <c r="W30" s="12"/>
      <c r="X30" s="11"/>
      <c r="Y30" s="12"/>
      <c r="Z30" s="12"/>
      <c r="AA30" s="12"/>
      <c r="AB30" s="12"/>
      <c r="AC30" s="12"/>
      <c r="AD30" s="12"/>
      <c r="AE30" s="12"/>
      <c r="AF30" s="12"/>
      <c r="AG30" s="12"/>
      <c r="AH30" s="11"/>
      <c r="AI30" s="12"/>
      <c r="AJ30" s="12"/>
      <c r="AK30" s="12"/>
      <c r="AL30" s="12"/>
      <c r="AM30" s="12"/>
      <c r="AN30" s="12"/>
      <c r="AO30" s="12"/>
    </row>
    <row r="31" spans="2:41" x14ac:dyDescent="0.2">
      <c r="B31" s="13"/>
      <c r="C31" s="25"/>
      <c r="D31" s="14">
        <v>2005</v>
      </c>
      <c r="E31" s="14">
        <v>2010</v>
      </c>
      <c r="F31" s="14">
        <v>2015</v>
      </c>
      <c r="G31" s="14">
        <v>2020</v>
      </c>
      <c r="H31" s="14">
        <v>2025</v>
      </c>
      <c r="I31" s="14">
        <v>2030</v>
      </c>
      <c r="J31" s="14">
        <v>2040</v>
      </c>
      <c r="K31" s="14">
        <v>2050</v>
      </c>
      <c r="L31" s="14" t="s">
        <v>9</v>
      </c>
      <c r="M31" s="14"/>
      <c r="N31" s="14">
        <v>2005</v>
      </c>
      <c r="O31" s="14">
        <v>2010</v>
      </c>
      <c r="P31" s="14">
        <v>2015</v>
      </c>
      <c r="Q31" s="14">
        <v>2020</v>
      </c>
      <c r="R31" s="14">
        <v>2025</v>
      </c>
      <c r="S31" s="14">
        <v>2030</v>
      </c>
      <c r="T31" s="14">
        <v>2040</v>
      </c>
      <c r="U31" s="14">
        <v>2050</v>
      </c>
      <c r="V31" s="14" t="s">
        <v>9</v>
      </c>
      <c r="W31" s="14"/>
      <c r="X31" s="14">
        <v>2005</v>
      </c>
      <c r="Y31" s="14">
        <v>2010</v>
      </c>
      <c r="Z31" s="14">
        <v>2015</v>
      </c>
      <c r="AA31" s="14">
        <v>2020</v>
      </c>
      <c r="AB31" s="14">
        <v>2025</v>
      </c>
      <c r="AC31" s="14">
        <v>2030</v>
      </c>
      <c r="AD31" s="14">
        <v>2040</v>
      </c>
      <c r="AE31" s="14">
        <v>2050</v>
      </c>
      <c r="AF31" s="14" t="s">
        <v>9</v>
      </c>
      <c r="AG31" s="14"/>
      <c r="AH31" s="14">
        <v>2005</v>
      </c>
      <c r="AI31" s="14">
        <v>2010</v>
      </c>
      <c r="AJ31" s="14">
        <v>2015</v>
      </c>
      <c r="AK31" s="14">
        <v>2020</v>
      </c>
      <c r="AL31" s="14">
        <v>2025</v>
      </c>
      <c r="AM31" s="14">
        <v>2030</v>
      </c>
      <c r="AN31" s="14">
        <v>2040</v>
      </c>
      <c r="AO31" s="14">
        <v>2050</v>
      </c>
    </row>
    <row r="32" spans="2:41" x14ac:dyDescent="0.2">
      <c r="B32" s="15" t="s">
        <v>40</v>
      </c>
      <c r="C32" s="16"/>
      <c r="D32" s="17"/>
      <c r="E32" s="18"/>
      <c r="F32" s="18"/>
      <c r="G32" s="19"/>
      <c r="H32" s="19"/>
      <c r="I32" s="19"/>
      <c r="J32" s="19"/>
      <c r="K32" s="19"/>
      <c r="L32" s="19"/>
      <c r="M32" s="20"/>
      <c r="N32" s="17"/>
      <c r="O32" s="18"/>
      <c r="P32" s="18"/>
      <c r="Q32" s="19"/>
      <c r="R32" s="19"/>
      <c r="S32" s="19"/>
      <c r="T32" s="19"/>
      <c r="U32" s="19"/>
      <c r="V32" s="19"/>
      <c r="W32" s="20"/>
      <c r="X32" s="17"/>
      <c r="Y32" s="18"/>
      <c r="Z32" s="18"/>
      <c r="AA32" s="19"/>
      <c r="AB32" s="19"/>
      <c r="AC32" s="19"/>
      <c r="AD32" s="19"/>
      <c r="AE32" s="19"/>
      <c r="AF32" s="19"/>
      <c r="AG32" s="20"/>
      <c r="AH32" s="17"/>
      <c r="AI32" s="18"/>
      <c r="AJ32" s="18"/>
      <c r="AK32" s="19"/>
      <c r="AL32" s="19"/>
      <c r="AM32" s="19"/>
      <c r="AN32" s="19"/>
      <c r="AO32" s="19"/>
    </row>
    <row r="33" spans="2:41" x14ac:dyDescent="0.2">
      <c r="B33" s="1" t="s">
        <v>41</v>
      </c>
      <c r="C33" s="16" t="s">
        <v>42</v>
      </c>
      <c r="D33" s="18">
        <v>2.7160000000000002</v>
      </c>
      <c r="E33" s="18">
        <v>2.0609999999999999</v>
      </c>
      <c r="F33" s="18">
        <v>2.5465192487982482</v>
      </c>
      <c r="G33" s="24">
        <v>2.654060824308424</v>
      </c>
      <c r="H33" s="24">
        <v>2.7321359182611036</v>
      </c>
      <c r="I33" s="24">
        <v>2.8139147705582159</v>
      </c>
      <c r="J33" s="24">
        <v>2.9394947896866097</v>
      </c>
      <c r="K33" s="24">
        <v>3.0020888618483359</v>
      </c>
      <c r="L33" s="23" t="s">
        <v>31</v>
      </c>
      <c r="M33" s="1"/>
      <c r="N33" s="18">
        <v>2.891</v>
      </c>
      <c r="O33" s="18">
        <v>2.3109999999999999</v>
      </c>
      <c r="P33" s="18">
        <v>2.3140000000000001</v>
      </c>
      <c r="Q33" s="24">
        <v>2.2934027211551959</v>
      </c>
      <c r="R33" s="24">
        <v>2.3059088362664379</v>
      </c>
      <c r="S33" s="24">
        <v>2.3320026274229231</v>
      </c>
      <c r="T33" s="24">
        <v>2.396857012926072</v>
      </c>
      <c r="U33" s="24">
        <v>2.4737504533491634</v>
      </c>
      <c r="V33" s="23" t="s">
        <v>31</v>
      </c>
      <c r="W33" s="1"/>
      <c r="X33" s="18">
        <v>3.6909999999999998</v>
      </c>
      <c r="Y33" s="18">
        <v>2.6936</v>
      </c>
      <c r="Z33" s="18">
        <v>2.8116448658612598</v>
      </c>
      <c r="AA33" s="24">
        <v>2.8741422040454179</v>
      </c>
      <c r="AB33" s="24">
        <v>2.8958319406951705</v>
      </c>
      <c r="AC33" s="24">
        <v>2.9187799059404989</v>
      </c>
      <c r="AD33" s="24">
        <v>2.982738796313428</v>
      </c>
      <c r="AE33" s="24">
        <v>3.0757367793700809</v>
      </c>
      <c r="AF33" s="23" t="s">
        <v>31</v>
      </c>
      <c r="AG33" s="1"/>
      <c r="AH33" s="18">
        <v>9.298</v>
      </c>
      <c r="AI33" s="18">
        <v>7.0655999999999999</v>
      </c>
      <c r="AJ33" s="18">
        <v>7.6721641146595072</v>
      </c>
      <c r="AK33" s="24">
        <v>7.8216057495090379</v>
      </c>
      <c r="AL33" s="24">
        <v>7.9338766952227129</v>
      </c>
      <c r="AM33" s="24">
        <v>8.064697303921637</v>
      </c>
      <c r="AN33" s="24">
        <v>8.3190905989261097</v>
      </c>
      <c r="AO33" s="24">
        <v>8.5515760945675794</v>
      </c>
    </row>
    <row r="34" spans="2:41" x14ac:dyDescent="0.2">
      <c r="B34" s="1" t="s">
        <v>43</v>
      </c>
      <c r="C34" s="16" t="s">
        <v>42</v>
      </c>
      <c r="D34" s="18">
        <v>10.039003369384409</v>
      </c>
      <c r="E34" s="18">
        <v>10.299003602505682</v>
      </c>
      <c r="F34" s="18">
        <v>12.33194848698124</v>
      </c>
      <c r="G34" s="24">
        <v>12.822637626451563</v>
      </c>
      <c r="H34" s="24">
        <v>13.165662498427698</v>
      </c>
      <c r="I34" s="24">
        <v>13.538888132927537</v>
      </c>
      <c r="J34" s="24">
        <v>14.432569732632549</v>
      </c>
      <c r="K34" s="24">
        <v>14.972007135283816</v>
      </c>
      <c r="L34" s="23" t="s">
        <v>31</v>
      </c>
      <c r="M34" s="1"/>
      <c r="N34" s="18">
        <v>14.5</v>
      </c>
      <c r="O34" s="18">
        <v>15.964747638469998</v>
      </c>
      <c r="P34" s="18">
        <v>16.777999999999999</v>
      </c>
      <c r="Q34" s="24">
        <v>18.58353080339764</v>
      </c>
      <c r="R34" s="24">
        <v>20.316561753223411</v>
      </c>
      <c r="S34" s="24">
        <v>21.455097247144977</v>
      </c>
      <c r="T34" s="24">
        <v>22.766080672231347</v>
      </c>
      <c r="U34" s="24">
        <v>23.275321322256097</v>
      </c>
      <c r="V34" s="23" t="s">
        <v>31</v>
      </c>
      <c r="W34" s="1"/>
      <c r="X34" s="18">
        <v>35.133002798766661</v>
      </c>
      <c r="Y34" s="18">
        <v>24.733255446999994</v>
      </c>
      <c r="Z34" s="18">
        <v>25.814760836202325</v>
      </c>
      <c r="AA34" s="24">
        <v>27.693923000303553</v>
      </c>
      <c r="AB34" s="24">
        <v>29.568043546050518</v>
      </c>
      <c r="AC34" s="24">
        <v>30.837556567885589</v>
      </c>
      <c r="AD34" s="24">
        <v>32.30157173539304</v>
      </c>
      <c r="AE34" s="24">
        <v>34.014157530710605</v>
      </c>
      <c r="AF34" s="23" t="s">
        <v>31</v>
      </c>
      <c r="AG34" s="1"/>
      <c r="AH34" s="18">
        <v>59.672006168151071</v>
      </c>
      <c r="AI34" s="18">
        <v>50.99700668797567</v>
      </c>
      <c r="AJ34" s="18">
        <v>54.924709323183563</v>
      </c>
      <c r="AK34" s="24">
        <v>59.100091430152759</v>
      </c>
      <c r="AL34" s="24">
        <v>63.050267797701629</v>
      </c>
      <c r="AM34" s="24">
        <v>65.831541947958101</v>
      </c>
      <c r="AN34" s="24">
        <v>69.500222140256938</v>
      </c>
      <c r="AO34" s="24">
        <v>72.261485988250513</v>
      </c>
    </row>
    <row r="35" spans="2:41" x14ac:dyDescent="0.2">
      <c r="B35" s="1" t="s">
        <v>44</v>
      </c>
      <c r="C35" s="16" t="s">
        <v>42</v>
      </c>
      <c r="D35" s="18">
        <v>0.32330000000000003</v>
      </c>
      <c r="E35" s="18">
        <v>0.45209920000000003</v>
      </c>
      <c r="F35" s="18">
        <v>0.45493099999999997</v>
      </c>
      <c r="G35" s="24">
        <v>0.51375571627332883</v>
      </c>
      <c r="H35" s="24">
        <v>0.54871182991275058</v>
      </c>
      <c r="I35" s="24">
        <v>0.57825949335072135</v>
      </c>
      <c r="J35" s="24">
        <v>0.61993255600187391</v>
      </c>
      <c r="K35" s="24">
        <v>0.6485059342495908</v>
      </c>
      <c r="L35" s="23" t="s">
        <v>16</v>
      </c>
      <c r="M35" s="1"/>
      <c r="N35" s="18">
        <v>1.1617</v>
      </c>
      <c r="O35" s="18">
        <v>0.86399999999999999</v>
      </c>
      <c r="P35" s="18">
        <v>0.72097699999999998</v>
      </c>
      <c r="Q35" s="24">
        <v>0.72235034707740575</v>
      </c>
      <c r="R35" s="24">
        <v>0.73607746441934596</v>
      </c>
      <c r="S35" s="24">
        <v>0.75520612634012085</v>
      </c>
      <c r="T35" s="24">
        <v>0.7995778952694198</v>
      </c>
      <c r="U35" s="24">
        <v>0.85068549471843524</v>
      </c>
      <c r="V35" s="23" t="s">
        <v>16</v>
      </c>
      <c r="W35" s="1"/>
      <c r="X35" s="18">
        <v>0.42800120000152531</v>
      </c>
      <c r="Y35" s="18">
        <v>0.37306319999999976</v>
      </c>
      <c r="Z35" s="18">
        <v>0.42834249027147053</v>
      </c>
      <c r="AA35" s="24">
        <v>0.51473539731201867</v>
      </c>
      <c r="AB35" s="24">
        <v>0.56512412979812665</v>
      </c>
      <c r="AC35" s="24">
        <v>0.5824524342606815</v>
      </c>
      <c r="AD35" s="24">
        <v>0.63513982263971946</v>
      </c>
      <c r="AE35" s="24">
        <v>0.69191876923689055</v>
      </c>
      <c r="AF35" s="23" t="s">
        <v>16</v>
      </c>
      <c r="AG35" s="1"/>
      <c r="AH35" s="18">
        <v>1.9130012000015251</v>
      </c>
      <c r="AI35" s="18">
        <v>1.6891623999999998</v>
      </c>
      <c r="AJ35" s="18">
        <v>1.6042504902714705</v>
      </c>
      <c r="AK35" s="24">
        <v>1.7508414606627531</v>
      </c>
      <c r="AL35" s="24">
        <v>1.8499134241302231</v>
      </c>
      <c r="AM35" s="24">
        <v>1.9159180539515237</v>
      </c>
      <c r="AN35" s="24">
        <v>2.0546502739110131</v>
      </c>
      <c r="AO35" s="24">
        <v>2.1911101982049166</v>
      </c>
    </row>
    <row r="36" spans="2:41" x14ac:dyDescent="0.2">
      <c r="B36" s="1" t="s">
        <v>45</v>
      </c>
      <c r="C36" s="16" t="s">
        <v>42</v>
      </c>
      <c r="D36" s="18">
        <v>0.71668769147080569</v>
      </c>
      <c r="E36" s="18">
        <v>0.57254043425752843</v>
      </c>
      <c r="F36" s="18">
        <v>0.71014978628528291</v>
      </c>
      <c r="G36" s="24">
        <v>0.85564282260599622</v>
      </c>
      <c r="H36" s="24">
        <v>1.0056335803201195</v>
      </c>
      <c r="I36" s="24">
        <v>1.2216361723773617</v>
      </c>
      <c r="J36" s="24">
        <v>1.6545727045663714</v>
      </c>
      <c r="K36" s="24">
        <v>2.0472966704379711</v>
      </c>
      <c r="L36" s="23" t="s">
        <v>16</v>
      </c>
      <c r="M36" s="1"/>
      <c r="N36" s="18">
        <v>0.84586359706593017</v>
      </c>
      <c r="O36" s="18">
        <v>4.1360000000000001</v>
      </c>
      <c r="P36" s="18">
        <v>4.1100000000000003</v>
      </c>
      <c r="Q36" s="24">
        <v>4.4329688995969594</v>
      </c>
      <c r="R36" s="24">
        <v>4.8216984976879198</v>
      </c>
      <c r="S36" s="24">
        <v>5.1238057701559017</v>
      </c>
      <c r="T36" s="24">
        <v>5.5709103664999766</v>
      </c>
      <c r="U36" s="24">
        <v>5.8158274188889525</v>
      </c>
      <c r="V36" s="23" t="s">
        <v>16</v>
      </c>
      <c r="W36" s="1"/>
      <c r="X36" s="18">
        <v>0.78733000515015161</v>
      </c>
      <c r="Y36" s="18">
        <v>1.2611365384488102</v>
      </c>
      <c r="Z36" s="18">
        <v>1.6735373018187594</v>
      </c>
      <c r="AA36" s="24">
        <v>1.9061112410060439</v>
      </c>
      <c r="AB36" s="24">
        <v>2.2419009344017677</v>
      </c>
      <c r="AC36" s="24">
        <v>2.4411757313181202</v>
      </c>
      <c r="AD36" s="24">
        <v>3.0309508790833983</v>
      </c>
      <c r="AE36" s="24">
        <v>3.6858882160193609</v>
      </c>
      <c r="AF36" s="23" t="s">
        <v>16</v>
      </c>
      <c r="AG36" s="1"/>
      <c r="AH36" s="18">
        <v>2.3498812936868876</v>
      </c>
      <c r="AI36" s="18">
        <v>5.9696769727063392</v>
      </c>
      <c r="AJ36" s="18">
        <v>6.4936870881040427</v>
      </c>
      <c r="AK36" s="24">
        <v>7.1947229632089993</v>
      </c>
      <c r="AL36" s="24">
        <v>8.0692330124098071</v>
      </c>
      <c r="AM36" s="24">
        <v>8.7866176738513833</v>
      </c>
      <c r="AN36" s="24">
        <v>10.256433950149747</v>
      </c>
      <c r="AO36" s="24">
        <v>11.549012305346285</v>
      </c>
    </row>
    <row r="37" spans="2:41" x14ac:dyDescent="0.2">
      <c r="B37" s="1" t="s">
        <v>26</v>
      </c>
      <c r="C37" s="16" t="s">
        <v>46</v>
      </c>
      <c r="D37" s="18">
        <v>13.794991060855214</v>
      </c>
      <c r="E37" s="18">
        <v>13.384643236763209</v>
      </c>
      <c r="F37" s="18">
        <v>16.043548522064771</v>
      </c>
      <c r="G37" s="24">
        <v>16.84609698963931</v>
      </c>
      <c r="H37" s="24">
        <v>17.45214382692167</v>
      </c>
      <c r="I37" s="24">
        <v>18.152698569213836</v>
      </c>
      <c r="J37" s="24">
        <v>19.646569782887404</v>
      </c>
      <c r="K37" s="24">
        <v>20.669898601819717</v>
      </c>
      <c r="L37" s="23" t="s">
        <v>19</v>
      </c>
      <c r="M37" s="1"/>
      <c r="N37" s="18">
        <v>19.398563597065927</v>
      </c>
      <c r="O37" s="18">
        <v>23.275747638469998</v>
      </c>
      <c r="P37" s="18">
        <v>23.922976999999999</v>
      </c>
      <c r="Q37" s="24">
        <v>26.032252771227199</v>
      </c>
      <c r="R37" s="24">
        <v>28.180246551597115</v>
      </c>
      <c r="S37" s="24">
        <v>29.666111771063921</v>
      </c>
      <c r="T37" s="24">
        <v>31.533425946926815</v>
      </c>
      <c r="U37" s="24">
        <v>32.415584689212643</v>
      </c>
      <c r="V37" s="23" t="s">
        <v>19</v>
      </c>
      <c r="W37" s="1"/>
      <c r="X37" s="18">
        <v>40.039334003918341</v>
      </c>
      <c r="Y37" s="18">
        <v>29.061055185448804</v>
      </c>
      <c r="Z37" s="18">
        <v>30.728285494153816</v>
      </c>
      <c r="AA37" s="24">
        <v>32.988911842667029</v>
      </c>
      <c r="AB37" s="24">
        <v>35.270900550945584</v>
      </c>
      <c r="AC37" s="24">
        <v>36.779964639404888</v>
      </c>
      <c r="AD37" s="24">
        <v>38.950401233429588</v>
      </c>
      <c r="AE37" s="24">
        <v>41.467701295336937</v>
      </c>
      <c r="AF37" s="23" t="s">
        <v>19</v>
      </c>
      <c r="AG37" s="1"/>
      <c r="AH37" s="18">
        <v>73.232888661839482</v>
      </c>
      <c r="AI37" s="18">
        <v>65.721446060682013</v>
      </c>
      <c r="AJ37" s="18">
        <v>70.69481101621858</v>
      </c>
      <c r="AK37" s="24">
        <v>75.867261603533535</v>
      </c>
      <c r="AL37" s="24">
        <v>80.903290929464362</v>
      </c>
      <c r="AM37" s="24">
        <v>84.598774979682645</v>
      </c>
      <c r="AN37" s="24">
        <v>90.130396963243811</v>
      </c>
      <c r="AO37" s="24">
        <v>94.553184586369298</v>
      </c>
    </row>
    <row r="38" spans="2:41" x14ac:dyDescent="0.2">
      <c r="B38" s="15" t="s">
        <v>47</v>
      </c>
      <c r="C38" s="16"/>
      <c r="D38" s="17"/>
      <c r="E38" s="18"/>
      <c r="F38" s="18"/>
      <c r="G38" s="19"/>
      <c r="H38" s="19"/>
      <c r="I38" s="19"/>
      <c r="J38" s="19"/>
      <c r="K38" s="19"/>
      <c r="L38" s="19"/>
      <c r="M38" s="1"/>
      <c r="N38" s="17"/>
      <c r="O38" s="18"/>
      <c r="P38" s="18"/>
      <c r="Q38" s="19"/>
      <c r="R38" s="19"/>
      <c r="S38" s="19"/>
      <c r="T38" s="19"/>
      <c r="U38" s="19"/>
      <c r="V38" s="19"/>
      <c r="W38" s="1"/>
      <c r="X38" s="17"/>
      <c r="Y38" s="18"/>
      <c r="Z38" s="18"/>
      <c r="AA38" s="19"/>
      <c r="AB38" s="19"/>
      <c r="AC38" s="19"/>
      <c r="AD38" s="19"/>
      <c r="AE38" s="19"/>
      <c r="AF38" s="19"/>
      <c r="AG38" s="1"/>
      <c r="AH38" s="17"/>
      <c r="AI38" s="18"/>
      <c r="AJ38" s="18"/>
      <c r="AK38" s="19"/>
      <c r="AL38" s="19"/>
      <c r="AM38" s="19"/>
      <c r="AN38" s="19"/>
      <c r="AO38" s="19"/>
    </row>
    <row r="39" spans="2:41" x14ac:dyDescent="0.2">
      <c r="B39" s="1" t="s">
        <v>48</v>
      </c>
      <c r="C39" s="16" t="s">
        <v>46</v>
      </c>
      <c r="D39" s="18">
        <v>2.670218256504957</v>
      </c>
      <c r="E39" s="18">
        <v>2.1707540736261453</v>
      </c>
      <c r="F39" s="18">
        <v>2.8360651986652687</v>
      </c>
      <c r="G39" s="24">
        <v>3.102345971959807</v>
      </c>
      <c r="H39" s="24">
        <v>3.3175285134134969</v>
      </c>
      <c r="I39" s="24">
        <v>3.545132477446665</v>
      </c>
      <c r="J39" s="24">
        <v>3.9163172664336861</v>
      </c>
      <c r="K39" s="24">
        <v>4.2378060547658256</v>
      </c>
      <c r="L39" s="23" t="s">
        <v>31</v>
      </c>
      <c r="M39" s="1"/>
      <c r="N39" s="18">
        <v>3.7986607677962274</v>
      </c>
      <c r="O39" s="18">
        <v>3.8072459825267111</v>
      </c>
      <c r="P39" s="18">
        <v>4.882323725396839</v>
      </c>
      <c r="Q39" s="24">
        <v>5.2659827816176525</v>
      </c>
      <c r="R39" s="24">
        <v>5.705443379039643</v>
      </c>
      <c r="S39" s="24">
        <v>6.0295091235714864</v>
      </c>
      <c r="T39" s="24">
        <v>6.4733107987309673</v>
      </c>
      <c r="U39" s="24">
        <v>7.0571304742159251</v>
      </c>
      <c r="V39" s="23" t="s">
        <v>31</v>
      </c>
      <c r="W39" s="1"/>
      <c r="X39" s="18">
        <v>4.3513532077765911</v>
      </c>
      <c r="Y39" s="18">
        <v>5.0228402420568683</v>
      </c>
      <c r="Z39" s="18">
        <v>7.2771465109155402</v>
      </c>
      <c r="AA39" s="24">
        <v>8.150800949059434</v>
      </c>
      <c r="AB39" s="24">
        <v>9.0094125564410135</v>
      </c>
      <c r="AC39" s="24">
        <v>9.8382239602567712</v>
      </c>
      <c r="AD39" s="24">
        <v>11.004277258581901</v>
      </c>
      <c r="AE39" s="24">
        <v>12.141374145511152</v>
      </c>
      <c r="AF39" s="23" t="s">
        <v>31</v>
      </c>
      <c r="AG39" s="1"/>
      <c r="AH39" s="18">
        <v>10.820232232077775</v>
      </c>
      <c r="AI39" s="18">
        <v>11.000840298209724</v>
      </c>
      <c r="AJ39" s="18">
        <v>14.995535434977647</v>
      </c>
      <c r="AK39" s="24">
        <v>16.519129702636896</v>
      </c>
      <c r="AL39" s="24">
        <v>18.032384448894152</v>
      </c>
      <c r="AM39" s="24">
        <v>19.41286556127492</v>
      </c>
      <c r="AN39" s="24">
        <v>21.393905323746555</v>
      </c>
      <c r="AO39" s="24">
        <v>23.436310674492901</v>
      </c>
    </row>
    <row r="40" spans="2:41" x14ac:dyDescent="0.2">
      <c r="B40" s="1" t="s">
        <v>44</v>
      </c>
      <c r="C40" s="16" t="s">
        <v>46</v>
      </c>
      <c r="D40" s="18">
        <v>10.638999999999999</v>
      </c>
      <c r="E40" s="18">
        <v>6.6379999999999999</v>
      </c>
      <c r="F40" s="18">
        <v>3.117</v>
      </c>
      <c r="G40" s="24">
        <v>3.6851876870069362</v>
      </c>
      <c r="H40" s="24">
        <v>4.1426687772991144</v>
      </c>
      <c r="I40" s="24">
        <v>4.5826124053291553</v>
      </c>
      <c r="J40" s="24">
        <v>5.349056201427314</v>
      </c>
      <c r="K40" s="24">
        <v>5.9817234030894886</v>
      </c>
      <c r="L40" s="23" t="s">
        <v>16</v>
      </c>
      <c r="M40" s="1"/>
      <c r="N40" s="18">
        <v>19.779</v>
      </c>
      <c r="O40" s="18">
        <v>17.178999999999998</v>
      </c>
      <c r="P40" s="18">
        <v>18.905999999999999</v>
      </c>
      <c r="Q40" s="24">
        <v>20.252479076889976</v>
      </c>
      <c r="R40" s="24">
        <v>23.12882354236195</v>
      </c>
      <c r="S40" s="24">
        <v>25.40798475428527</v>
      </c>
      <c r="T40" s="24">
        <v>30.350498918658374</v>
      </c>
      <c r="U40" s="24">
        <v>32.43744230200447</v>
      </c>
      <c r="V40" s="23" t="s">
        <v>16</v>
      </c>
      <c r="W40" s="1"/>
      <c r="X40" s="18">
        <v>12.457000000000001</v>
      </c>
      <c r="Y40" s="18">
        <v>13.430999999999999</v>
      </c>
      <c r="Z40" s="18">
        <v>14.036</v>
      </c>
      <c r="AA40" s="24">
        <v>17.058317947345536</v>
      </c>
      <c r="AB40" s="24">
        <v>18.811027509006589</v>
      </c>
      <c r="AC40" s="24">
        <v>19.451616876303099</v>
      </c>
      <c r="AD40" s="24">
        <v>21.789285814374949</v>
      </c>
      <c r="AE40" s="24">
        <v>25.385548033024257</v>
      </c>
      <c r="AF40" s="23" t="s">
        <v>16</v>
      </c>
      <c r="AG40" s="1"/>
      <c r="AH40" s="18">
        <v>42.875</v>
      </c>
      <c r="AI40" s="18">
        <v>37.247999999999998</v>
      </c>
      <c r="AJ40" s="18">
        <v>36.058999999999997</v>
      </c>
      <c r="AK40" s="24">
        <v>40.99598471124245</v>
      </c>
      <c r="AL40" s="24">
        <v>46.082519828667657</v>
      </c>
      <c r="AM40" s="24">
        <v>49.442214035917523</v>
      </c>
      <c r="AN40" s="24">
        <v>57.48884093446064</v>
      </c>
      <c r="AO40" s="24">
        <v>63.804713738118217</v>
      </c>
    </row>
    <row r="41" spans="2:41" x14ac:dyDescent="0.2">
      <c r="B41" s="1" t="s">
        <v>49</v>
      </c>
      <c r="C41" s="16" t="s">
        <v>46</v>
      </c>
      <c r="D41" s="18">
        <v>1.4114105485916547E-2</v>
      </c>
      <c r="E41" s="18">
        <v>9.1686582480797682E-3</v>
      </c>
      <c r="F41" s="18">
        <v>9.2347314260824431E-3</v>
      </c>
      <c r="G41" s="24">
        <v>1.0169314694863599E-2</v>
      </c>
      <c r="H41" s="24">
        <v>1.0825589033652895E-2</v>
      </c>
      <c r="I41" s="24">
        <v>1.1481577157865705E-2</v>
      </c>
      <c r="J41" s="24">
        <v>1.2761815885895048E-2</v>
      </c>
      <c r="K41" s="24">
        <v>1.3697211567630894E-2</v>
      </c>
      <c r="L41" s="23" t="s">
        <v>16</v>
      </c>
      <c r="M41" s="1"/>
      <c r="N41" s="18">
        <v>6.8800354789054973E-3</v>
      </c>
      <c r="O41" s="18">
        <v>3.4510094653582971E-2</v>
      </c>
      <c r="P41" s="18">
        <v>3.5375717470803189E-2</v>
      </c>
      <c r="Q41" s="24">
        <v>4.0217812186287533E-2</v>
      </c>
      <c r="R41" s="24">
        <v>4.413434874969438E-2</v>
      </c>
      <c r="S41" s="24">
        <v>4.6727294666852402E-2</v>
      </c>
      <c r="T41" s="24">
        <v>5.2043243113989696E-2</v>
      </c>
      <c r="U41" s="24">
        <v>5.6531410102860724E-2</v>
      </c>
      <c r="V41" s="23" t="s">
        <v>16</v>
      </c>
      <c r="W41" s="1"/>
      <c r="X41" s="18">
        <v>2.3910707519971108E-3</v>
      </c>
      <c r="Y41" s="18">
        <v>3.0000000000000009E-3</v>
      </c>
      <c r="Z41" s="18">
        <v>3.0292290024365757E-3</v>
      </c>
      <c r="AA41" s="24">
        <v>3.5593885577003045E-3</v>
      </c>
      <c r="AB41" s="24">
        <v>3.7429946785961089E-3</v>
      </c>
      <c r="AC41" s="24">
        <v>3.7777799896794402E-3</v>
      </c>
      <c r="AD41" s="24">
        <v>4.1260799010214497E-3</v>
      </c>
      <c r="AE41" s="24">
        <v>4.5405649339240002E-3</v>
      </c>
      <c r="AF41" s="23" t="s">
        <v>16</v>
      </c>
      <c r="AG41" s="1"/>
      <c r="AH41" s="18">
        <v>2.3385211716819156E-2</v>
      </c>
      <c r="AI41" s="18">
        <v>4.6678752901662741E-2</v>
      </c>
      <c r="AJ41" s="18">
        <v>4.7639677899322205E-2</v>
      </c>
      <c r="AK41" s="24">
        <v>5.3946515438851435E-2</v>
      </c>
      <c r="AL41" s="24">
        <v>5.8702932461943386E-2</v>
      </c>
      <c r="AM41" s="24">
        <v>6.1986651814397546E-2</v>
      </c>
      <c r="AN41" s="24">
        <v>6.8931138900906186E-2</v>
      </c>
      <c r="AO41" s="24">
        <v>7.476918660441563E-2</v>
      </c>
    </row>
    <row r="42" spans="2:41" x14ac:dyDescent="0.2">
      <c r="B42" s="1" t="s">
        <v>26</v>
      </c>
      <c r="C42" s="16" t="s">
        <v>46</v>
      </c>
      <c r="D42" s="18">
        <v>13.323332361990872</v>
      </c>
      <c r="E42" s="18">
        <v>8.8179227318742246</v>
      </c>
      <c r="F42" s="18">
        <v>5.9622999300913513</v>
      </c>
      <c r="G42" s="24">
        <v>6.7977029736616066</v>
      </c>
      <c r="H42" s="24">
        <v>7.4710228797462639</v>
      </c>
      <c r="I42" s="24">
        <v>8.1392264599336865</v>
      </c>
      <c r="J42" s="24">
        <v>9.2781352837468951</v>
      </c>
      <c r="K42" s="24">
        <v>10.233226669422946</v>
      </c>
      <c r="L42" s="23" t="s">
        <v>19</v>
      </c>
      <c r="M42" s="1"/>
      <c r="N42" s="18">
        <v>23.584540803275132</v>
      </c>
      <c r="O42" s="18">
        <v>21.020756077180295</v>
      </c>
      <c r="P42" s="18">
        <v>23.823699442867639</v>
      </c>
      <c r="Q42" s="24">
        <v>25.558679670693916</v>
      </c>
      <c r="R42" s="24">
        <v>28.878401270151286</v>
      </c>
      <c r="S42" s="24">
        <v>31.484221172523608</v>
      </c>
      <c r="T42" s="24">
        <v>36.87585296050333</v>
      </c>
      <c r="U42" s="24">
        <v>39.551104186323258</v>
      </c>
      <c r="V42" s="23" t="s">
        <v>19</v>
      </c>
      <c r="W42" s="1"/>
      <c r="X42" s="18">
        <v>16.810744278528588</v>
      </c>
      <c r="Y42" s="18">
        <v>18.456840242056867</v>
      </c>
      <c r="Z42" s="18">
        <v>21.316175739917977</v>
      </c>
      <c r="AA42" s="24">
        <v>25.212678284962671</v>
      </c>
      <c r="AB42" s="24">
        <v>27.824183060126199</v>
      </c>
      <c r="AC42" s="24">
        <v>29.293618616549548</v>
      </c>
      <c r="AD42" s="24">
        <v>32.79768915285787</v>
      </c>
      <c r="AE42" s="24">
        <v>37.531462743469334</v>
      </c>
      <c r="AF42" s="23" t="s">
        <v>19</v>
      </c>
      <c r="AG42" s="1"/>
      <c r="AH42" s="18">
        <v>53.718617443794592</v>
      </c>
      <c r="AI42" s="18">
        <v>48.295519051111384</v>
      </c>
      <c r="AJ42" s="18">
        <v>51.102175112876964</v>
      </c>
      <c r="AK42" s="24">
        <v>57.569060929318191</v>
      </c>
      <c r="AL42" s="24">
        <v>64.173607210023746</v>
      </c>
      <c r="AM42" s="24">
        <v>68.917066249006837</v>
      </c>
      <c r="AN42" s="24">
        <v>78.951677397108099</v>
      </c>
      <c r="AO42" s="24">
        <v>87.315793599215539</v>
      </c>
    </row>
    <row r="43" spans="2:41" x14ac:dyDescent="0.2">
      <c r="B43" s="15" t="s">
        <v>50</v>
      </c>
      <c r="C43" s="16"/>
      <c r="D43" s="17"/>
      <c r="E43" s="18"/>
      <c r="F43" s="18"/>
      <c r="G43" s="19"/>
      <c r="H43" s="19"/>
      <c r="I43" s="19"/>
      <c r="J43" s="19"/>
      <c r="K43" s="19"/>
      <c r="L43" s="19"/>
      <c r="M43" s="1"/>
      <c r="N43" s="17"/>
      <c r="O43" s="18"/>
      <c r="P43" s="18"/>
      <c r="Q43" s="19"/>
      <c r="R43" s="19"/>
      <c r="S43" s="19"/>
      <c r="T43" s="19"/>
      <c r="U43" s="19"/>
      <c r="V43" s="19"/>
      <c r="W43" s="1"/>
      <c r="X43" s="17"/>
      <c r="Y43" s="18"/>
      <c r="Z43" s="18"/>
      <c r="AA43" s="19"/>
      <c r="AB43" s="19"/>
      <c r="AC43" s="19"/>
      <c r="AD43" s="19"/>
      <c r="AE43" s="19"/>
      <c r="AF43" s="19"/>
      <c r="AG43" s="1"/>
      <c r="AH43" s="17"/>
      <c r="AI43" s="18"/>
      <c r="AJ43" s="18"/>
      <c r="AK43" s="19"/>
      <c r="AL43" s="19"/>
      <c r="AM43" s="19"/>
      <c r="AN43" s="19"/>
      <c r="AO43" s="19"/>
    </row>
    <row r="44" spans="2:41" x14ac:dyDescent="0.2">
      <c r="B44" s="1" t="s">
        <v>40</v>
      </c>
      <c r="C44" s="16" t="s">
        <v>51</v>
      </c>
      <c r="D44" s="18">
        <v>10.143375780040598</v>
      </c>
      <c r="E44" s="18">
        <v>10.052493089816338</v>
      </c>
      <c r="F44" s="18">
        <v>12.196642196722969</v>
      </c>
      <c r="G44" s="24">
        <v>13.006972108937441</v>
      </c>
      <c r="H44" s="24">
        <v>13.717639839402811</v>
      </c>
      <c r="I44" s="24">
        <v>14.600053058448504</v>
      </c>
      <c r="J44" s="24">
        <v>16.60988429630055</v>
      </c>
      <c r="K44" s="24">
        <v>18.30095848249135</v>
      </c>
      <c r="L44" s="23" t="s">
        <v>19</v>
      </c>
      <c r="M44" s="1"/>
      <c r="N44" s="18">
        <v>8.6600730344044301</v>
      </c>
      <c r="O44" s="18">
        <v>11.096611620089011</v>
      </c>
      <c r="P44" s="18">
        <v>12.097424231735959</v>
      </c>
      <c r="Q44" s="24">
        <v>13.455502359666138</v>
      </c>
      <c r="R44" s="24">
        <v>14.802648774562105</v>
      </c>
      <c r="S44" s="24">
        <v>15.858811759545226</v>
      </c>
      <c r="T44" s="24">
        <v>17.471561762949364</v>
      </c>
      <c r="U44" s="24">
        <v>18.326044896000308</v>
      </c>
      <c r="V44" s="23" t="s">
        <v>19</v>
      </c>
      <c r="W44" s="1"/>
      <c r="X44" s="18">
        <v>12.060040362626006</v>
      </c>
      <c r="Y44" s="18">
        <v>9.3827604930544926</v>
      </c>
      <c r="Z44" s="18">
        <v>10.578050780972152</v>
      </c>
      <c r="AA44" s="24">
        <v>11.615236899009368</v>
      </c>
      <c r="AB44" s="24">
        <v>12.941955832156053</v>
      </c>
      <c r="AC44" s="24">
        <v>13.809226994987936</v>
      </c>
      <c r="AD44" s="24">
        <v>15.235154261789212</v>
      </c>
      <c r="AE44" s="24">
        <v>16.854610885566668</v>
      </c>
      <c r="AF44" s="23" t="s">
        <v>19</v>
      </c>
      <c r="AG44" s="1"/>
      <c r="AH44" s="18">
        <v>30.863489177071031</v>
      </c>
      <c r="AI44" s="18">
        <v>30.531865202959843</v>
      </c>
      <c r="AJ44" s="18">
        <v>34.872117209431082</v>
      </c>
      <c r="AK44" s="24">
        <v>38.077711367612949</v>
      </c>
      <c r="AL44" s="24">
        <v>41.46224444612097</v>
      </c>
      <c r="AM44" s="24">
        <v>44.268091812981666</v>
      </c>
      <c r="AN44" s="24">
        <v>49.316600321039125</v>
      </c>
      <c r="AO44" s="24">
        <v>53.481614264058322</v>
      </c>
    </row>
    <row r="45" spans="2:41" x14ac:dyDescent="0.2">
      <c r="B45" s="1" t="s">
        <v>47</v>
      </c>
      <c r="C45" s="16" t="s">
        <v>52</v>
      </c>
      <c r="D45" s="18">
        <v>9.7965679132285821</v>
      </c>
      <c r="E45" s="18">
        <v>6.6226723985611633</v>
      </c>
      <c r="F45" s="18">
        <v>4.5326655020775712</v>
      </c>
      <c r="G45" s="24">
        <v>5.2485470692491081</v>
      </c>
      <c r="H45" s="24">
        <v>5.8723330561947495</v>
      </c>
      <c r="I45" s="24">
        <v>6.5463070251877307</v>
      </c>
      <c r="J45" s="24">
        <v>7.8440539621675702</v>
      </c>
      <c r="K45" s="24">
        <v>9.0604148586653039</v>
      </c>
      <c r="L45" s="23" t="s">
        <v>19</v>
      </c>
      <c r="M45" s="1"/>
      <c r="N45" s="18">
        <v>10.528812858604969</v>
      </c>
      <c r="O45" s="18">
        <v>10.021554184732883</v>
      </c>
      <c r="P45" s="18">
        <v>12.04722133577863</v>
      </c>
      <c r="Q45" s="24">
        <v>13.21072277690398</v>
      </c>
      <c r="R45" s="24">
        <v>15.169378677728085</v>
      </c>
      <c r="S45" s="24">
        <v>16.830730660765443</v>
      </c>
      <c r="T45" s="24">
        <v>20.431612589296314</v>
      </c>
      <c r="U45" s="24">
        <v>22.360087530556005</v>
      </c>
      <c r="V45" s="23" t="s">
        <v>19</v>
      </c>
      <c r="W45" s="1"/>
      <c r="X45" s="18">
        <v>5.0634771923278885</v>
      </c>
      <c r="Y45" s="18">
        <v>5.9590441690672229</v>
      </c>
      <c r="Z45" s="18">
        <v>7.3379814658347335</v>
      </c>
      <c r="AA45" s="24">
        <v>8.8772625340004154</v>
      </c>
      <c r="AB45" s="24">
        <v>10.20953087687249</v>
      </c>
      <c r="AC45" s="24">
        <v>10.998439855680147</v>
      </c>
      <c r="AD45" s="24">
        <v>12.828567559020334</v>
      </c>
      <c r="AE45" s="24">
        <v>15.254720680127301</v>
      </c>
      <c r="AF45" s="23" t="s">
        <v>19</v>
      </c>
      <c r="AG45" s="1"/>
      <c r="AH45" s="18">
        <v>25.388857964161438</v>
      </c>
      <c r="AI45" s="18">
        <v>22.603270752361269</v>
      </c>
      <c r="AJ45" s="18">
        <v>23.917868303690934</v>
      </c>
      <c r="AK45" s="24">
        <v>27.336532380153503</v>
      </c>
      <c r="AL45" s="24">
        <v>31.251242610795323</v>
      </c>
      <c r="AM45" s="24">
        <v>34.375477541633316</v>
      </c>
      <c r="AN45" s="24">
        <v>41.104234110484221</v>
      </c>
      <c r="AO45" s="24">
        <v>46.675223069348611</v>
      </c>
    </row>
    <row r="46" spans="2:41" x14ac:dyDescent="0.2">
      <c r="C46" s="30"/>
    </row>
    <row r="47" spans="2:41" ht="15" x14ac:dyDescent="0.25">
      <c r="B47" s="11" t="s">
        <v>53</v>
      </c>
      <c r="C47" s="28"/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1"/>
      <c r="O47" s="12"/>
      <c r="P47" s="12"/>
      <c r="Q47" s="12"/>
      <c r="R47" s="12"/>
      <c r="S47" s="12"/>
      <c r="T47" s="12"/>
      <c r="U47" s="12"/>
      <c r="V47" s="12"/>
      <c r="W47" s="12"/>
      <c r="X47" s="11"/>
      <c r="Y47" s="12"/>
      <c r="Z47" s="12"/>
      <c r="AA47" s="12"/>
      <c r="AB47" s="12"/>
      <c r="AC47" s="12"/>
      <c r="AD47" s="12"/>
      <c r="AE47" s="12"/>
      <c r="AF47" s="12"/>
      <c r="AG47" s="12"/>
      <c r="AH47" s="11"/>
      <c r="AI47" s="12"/>
      <c r="AJ47" s="12"/>
      <c r="AK47" s="12"/>
      <c r="AL47" s="12"/>
      <c r="AM47" s="12"/>
      <c r="AN47" s="12"/>
      <c r="AO47" s="12"/>
    </row>
    <row r="48" spans="2:41" x14ac:dyDescent="0.2">
      <c r="B48" s="13"/>
      <c r="C48" s="25"/>
      <c r="D48" s="14">
        <v>2005</v>
      </c>
      <c r="E48" s="14">
        <v>2010</v>
      </c>
      <c r="F48" s="14">
        <v>2015</v>
      </c>
      <c r="G48" s="14">
        <v>2020</v>
      </c>
      <c r="H48" s="14">
        <v>2025</v>
      </c>
      <c r="I48" s="14">
        <v>2030</v>
      </c>
      <c r="J48" s="14">
        <v>2040</v>
      </c>
      <c r="K48" s="14">
        <v>2050</v>
      </c>
      <c r="L48" s="14" t="s">
        <v>9</v>
      </c>
      <c r="M48" s="14"/>
      <c r="N48" s="14">
        <v>2005</v>
      </c>
      <c r="O48" s="14">
        <v>2010</v>
      </c>
      <c r="P48" s="14">
        <v>2015</v>
      </c>
      <c r="Q48" s="14">
        <v>2020</v>
      </c>
      <c r="R48" s="14">
        <v>2025</v>
      </c>
      <c r="S48" s="14">
        <v>2030</v>
      </c>
      <c r="T48" s="14">
        <v>2040</v>
      </c>
      <c r="U48" s="14">
        <v>2050</v>
      </c>
      <c r="V48" s="14" t="s">
        <v>9</v>
      </c>
      <c r="W48" s="14"/>
      <c r="X48" s="14">
        <v>2005</v>
      </c>
      <c r="Y48" s="14">
        <v>2010</v>
      </c>
      <c r="Z48" s="14">
        <v>2015</v>
      </c>
      <c r="AA48" s="14">
        <v>2020</v>
      </c>
      <c r="AB48" s="14">
        <v>2025</v>
      </c>
      <c r="AC48" s="14">
        <v>2030</v>
      </c>
      <c r="AD48" s="14">
        <v>2040</v>
      </c>
      <c r="AE48" s="14">
        <v>2050</v>
      </c>
      <c r="AF48" s="14" t="s">
        <v>9</v>
      </c>
      <c r="AG48" s="14"/>
      <c r="AH48" s="14">
        <v>2005</v>
      </c>
      <c r="AI48" s="14">
        <v>2010</v>
      </c>
      <c r="AJ48" s="14">
        <v>2015</v>
      </c>
      <c r="AK48" s="14">
        <v>2020</v>
      </c>
      <c r="AL48" s="14">
        <v>2025</v>
      </c>
      <c r="AM48" s="14">
        <v>2030</v>
      </c>
      <c r="AN48" s="14">
        <v>2040</v>
      </c>
      <c r="AO48" s="14">
        <v>2050</v>
      </c>
    </row>
    <row r="49" spans="2:41" x14ac:dyDescent="0.2">
      <c r="B49" s="15" t="s">
        <v>54</v>
      </c>
      <c r="C49" s="16"/>
      <c r="D49" s="17"/>
      <c r="E49" s="18"/>
      <c r="F49" s="18"/>
      <c r="G49" s="19"/>
      <c r="H49" s="19"/>
      <c r="I49" s="19"/>
      <c r="J49" s="19"/>
      <c r="K49" s="19"/>
      <c r="L49" s="19"/>
      <c r="M49" s="20"/>
      <c r="N49" s="17"/>
      <c r="O49" s="18"/>
      <c r="P49" s="18"/>
      <c r="Q49" s="19"/>
      <c r="R49" s="19"/>
      <c r="S49" s="19"/>
      <c r="T49" s="19"/>
      <c r="U49" s="19"/>
      <c r="V49" s="19"/>
      <c r="W49" s="20"/>
      <c r="X49" s="17"/>
      <c r="Y49" s="18"/>
      <c r="Z49" s="18"/>
      <c r="AA49" s="19"/>
      <c r="AB49" s="19"/>
      <c r="AC49" s="19"/>
      <c r="AD49" s="19"/>
      <c r="AE49" s="19"/>
      <c r="AF49" s="19"/>
      <c r="AG49" s="20"/>
      <c r="AH49" s="17"/>
      <c r="AI49" s="18"/>
      <c r="AJ49" s="18"/>
      <c r="AK49" s="19"/>
      <c r="AL49" s="19"/>
      <c r="AM49" s="19"/>
      <c r="AN49" s="19"/>
      <c r="AO49" s="19"/>
    </row>
    <row r="50" spans="2:41" x14ac:dyDescent="0.2">
      <c r="B50" s="1" t="s">
        <v>68</v>
      </c>
      <c r="C50" s="16" t="s">
        <v>56</v>
      </c>
      <c r="D50" s="21">
        <v>0.68799999999999994</v>
      </c>
      <c r="E50" s="21">
        <v>0.56799999999999995</v>
      </c>
      <c r="F50" s="21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 t="s">
        <v>31</v>
      </c>
      <c r="M50" s="1"/>
      <c r="N50" s="21">
        <v>0</v>
      </c>
      <c r="O50" s="21">
        <v>0</v>
      </c>
      <c r="P50" s="21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3" t="s">
        <v>31</v>
      </c>
      <c r="W50" s="1"/>
      <c r="X50" s="21">
        <v>0</v>
      </c>
      <c r="Y50" s="21">
        <v>0</v>
      </c>
      <c r="Z50" s="21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3" t="s">
        <v>31</v>
      </c>
      <c r="AG50" s="1"/>
      <c r="AH50" s="21">
        <v>0.68799999999999994</v>
      </c>
      <c r="AI50" s="21">
        <v>0.56799999999999995</v>
      </c>
      <c r="AJ50" s="21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</row>
    <row r="51" spans="2:41" x14ac:dyDescent="0.2">
      <c r="B51" s="1" t="s">
        <v>55</v>
      </c>
      <c r="C51" s="16" t="s">
        <v>56</v>
      </c>
      <c r="D51" s="21">
        <v>0.63</v>
      </c>
      <c r="E51" s="21">
        <v>0.57699999999999996</v>
      </c>
      <c r="F51" s="21">
        <v>0.754</v>
      </c>
      <c r="G51" s="22">
        <v>1.131</v>
      </c>
      <c r="H51" s="22">
        <v>1.131</v>
      </c>
      <c r="I51" s="22">
        <v>1.131</v>
      </c>
      <c r="J51" s="22">
        <v>1.131</v>
      </c>
      <c r="K51" s="22">
        <v>1.131</v>
      </c>
      <c r="L51" s="23" t="s">
        <v>31</v>
      </c>
      <c r="M51" s="1"/>
      <c r="N51" s="21">
        <v>0.28000000000000003</v>
      </c>
      <c r="O51" s="21">
        <v>0.83499999999999996</v>
      </c>
      <c r="P51" s="21">
        <v>0.91800000000000004</v>
      </c>
      <c r="Q51" s="22">
        <v>1.0369999999999999</v>
      </c>
      <c r="R51" s="22">
        <v>1.1210905405006324</v>
      </c>
      <c r="S51" s="22">
        <v>1.212</v>
      </c>
      <c r="T51" s="22">
        <v>1.329</v>
      </c>
      <c r="U51" s="22">
        <v>1.329</v>
      </c>
      <c r="V51" s="23" t="s">
        <v>31</v>
      </c>
      <c r="W51" s="1"/>
      <c r="X51" s="21">
        <v>0.8</v>
      </c>
      <c r="Y51" s="21">
        <v>0.53600000000000003</v>
      </c>
      <c r="Z51" s="21">
        <v>0.96299999999999997</v>
      </c>
      <c r="AA51" s="22">
        <v>1.498</v>
      </c>
      <c r="AB51" s="22">
        <v>1.498</v>
      </c>
      <c r="AC51" s="22">
        <v>1.498</v>
      </c>
      <c r="AD51" s="22">
        <v>1.498</v>
      </c>
      <c r="AE51" s="22">
        <v>1.498</v>
      </c>
      <c r="AF51" s="23" t="s">
        <v>31</v>
      </c>
      <c r="AG51" s="1"/>
      <c r="AH51" s="21">
        <v>1.71</v>
      </c>
      <c r="AI51" s="21">
        <v>1.948</v>
      </c>
      <c r="AJ51" s="21">
        <v>2.6350000000000002</v>
      </c>
      <c r="AK51" s="22">
        <v>3.6660000000000004</v>
      </c>
      <c r="AL51" s="22">
        <v>3.7500905405006328</v>
      </c>
      <c r="AM51" s="22">
        <v>3.8410000000000002</v>
      </c>
      <c r="AN51" s="22">
        <v>3.9580000000000002</v>
      </c>
      <c r="AO51" s="22">
        <v>3.9580000000000002</v>
      </c>
    </row>
    <row r="52" spans="2:41" x14ac:dyDescent="0.2">
      <c r="B52" s="1" t="s">
        <v>57</v>
      </c>
      <c r="C52" s="16" t="s">
        <v>56</v>
      </c>
      <c r="D52" s="21">
        <v>0</v>
      </c>
      <c r="E52" s="21">
        <v>0</v>
      </c>
      <c r="F52" s="21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3" t="s">
        <v>31</v>
      </c>
      <c r="M52" s="1"/>
      <c r="N52" s="21">
        <v>0</v>
      </c>
      <c r="O52" s="21">
        <v>0</v>
      </c>
      <c r="P52" s="21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3" t="s">
        <v>31</v>
      </c>
      <c r="W52" s="1"/>
      <c r="X52" s="21">
        <v>0.56499999999999995</v>
      </c>
      <c r="Y52" s="21">
        <v>0.52700000000000002</v>
      </c>
      <c r="Z52" s="21">
        <v>1.0640000000000001</v>
      </c>
      <c r="AA52" s="22">
        <v>1.194</v>
      </c>
      <c r="AB52" s="22">
        <v>1.194</v>
      </c>
      <c r="AC52" s="22">
        <v>1.194</v>
      </c>
      <c r="AD52" s="22">
        <v>1.194</v>
      </c>
      <c r="AE52" s="22">
        <v>1.194</v>
      </c>
      <c r="AF52" s="23" t="s">
        <v>31</v>
      </c>
      <c r="AG52" s="1"/>
      <c r="AH52" s="21">
        <v>0.56499999999999995</v>
      </c>
      <c r="AI52" s="21">
        <v>0.52700000000000002</v>
      </c>
      <c r="AJ52" s="21">
        <v>1.0640000000000001</v>
      </c>
      <c r="AK52" s="22">
        <v>1.194</v>
      </c>
      <c r="AL52" s="22">
        <v>1.194</v>
      </c>
      <c r="AM52" s="22">
        <v>1.194</v>
      </c>
      <c r="AN52" s="22">
        <v>1.194</v>
      </c>
      <c r="AO52" s="22">
        <v>1.194</v>
      </c>
    </row>
    <row r="53" spans="2:41" x14ac:dyDescent="0.2">
      <c r="B53" s="1" t="s">
        <v>58</v>
      </c>
      <c r="C53" s="16" t="s">
        <v>56</v>
      </c>
      <c r="D53" s="21">
        <v>0</v>
      </c>
      <c r="E53" s="21">
        <v>0</v>
      </c>
      <c r="F53" s="21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 t="s">
        <v>31</v>
      </c>
      <c r="M53" s="1"/>
      <c r="N53" s="21">
        <v>0</v>
      </c>
      <c r="O53" s="21">
        <v>0</v>
      </c>
      <c r="P53" s="21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3" t="s">
        <v>31</v>
      </c>
      <c r="W53" s="1"/>
      <c r="X53" s="21" t="s">
        <v>32</v>
      </c>
      <c r="Y53" s="21">
        <v>0.93600000000000005</v>
      </c>
      <c r="Z53" s="21">
        <v>1.1950000000000001</v>
      </c>
      <c r="AA53" s="22">
        <v>1.2</v>
      </c>
      <c r="AB53" s="22">
        <v>1.2</v>
      </c>
      <c r="AC53" s="22">
        <v>1.2</v>
      </c>
      <c r="AD53" s="22">
        <v>1.2</v>
      </c>
      <c r="AE53" s="22">
        <v>1.2</v>
      </c>
      <c r="AF53" s="23" t="s">
        <v>31</v>
      </c>
      <c r="AG53" s="1"/>
      <c r="AH53" s="21" t="s">
        <v>32</v>
      </c>
      <c r="AI53" s="21">
        <v>0.93600000000000005</v>
      </c>
      <c r="AJ53" s="21">
        <v>1.1950000000000001</v>
      </c>
      <c r="AK53" s="22">
        <v>1.2</v>
      </c>
      <c r="AL53" s="22">
        <v>1.2</v>
      </c>
      <c r="AM53" s="22">
        <v>1.2</v>
      </c>
      <c r="AN53" s="22">
        <v>1.2</v>
      </c>
      <c r="AO53" s="22">
        <v>1.2</v>
      </c>
    </row>
    <row r="54" spans="2:41" x14ac:dyDescent="0.2">
      <c r="B54" s="1" t="s">
        <v>59</v>
      </c>
      <c r="C54" s="16" t="s">
        <v>56</v>
      </c>
      <c r="D54" s="21">
        <v>7.0000000000000007E-2</v>
      </c>
      <c r="E54" s="21">
        <v>0.221</v>
      </c>
      <c r="F54" s="21">
        <v>0.23499999999999999</v>
      </c>
      <c r="G54" s="22">
        <v>0.23499999999999999</v>
      </c>
      <c r="H54" s="22">
        <v>0.23499999999999999</v>
      </c>
      <c r="I54" s="22">
        <v>0.23499999999999999</v>
      </c>
      <c r="J54" s="22">
        <v>0.23499999999999999</v>
      </c>
      <c r="K54" s="22">
        <v>0.23499999999999999</v>
      </c>
      <c r="L54" s="23" t="s">
        <v>31</v>
      </c>
      <c r="M54" s="1"/>
      <c r="N54" s="21">
        <v>0</v>
      </c>
      <c r="O54" s="21">
        <v>0</v>
      </c>
      <c r="P54" s="21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3" t="s">
        <v>31</v>
      </c>
      <c r="W54" s="1"/>
      <c r="X54" s="21">
        <v>0</v>
      </c>
      <c r="Y54" s="21">
        <v>0</v>
      </c>
      <c r="Z54" s="21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3" t="s">
        <v>31</v>
      </c>
      <c r="AG54" s="1"/>
      <c r="AH54" s="21">
        <v>7.0000000000000007E-2</v>
      </c>
      <c r="AI54" s="21">
        <v>0.221</v>
      </c>
      <c r="AJ54" s="21">
        <v>0.23499999999999999</v>
      </c>
      <c r="AK54" s="22">
        <v>0.23499999999999999</v>
      </c>
      <c r="AL54" s="22">
        <v>0.23499999999999999</v>
      </c>
      <c r="AM54" s="22">
        <v>0.23499999999999999</v>
      </c>
      <c r="AN54" s="22">
        <v>0.23499999999999999</v>
      </c>
      <c r="AO54" s="22">
        <v>0.23499999999999999</v>
      </c>
    </row>
    <row r="55" spans="2:41" x14ac:dyDescent="0.2">
      <c r="B55" s="1" t="s">
        <v>60</v>
      </c>
      <c r="C55" s="16" t="s">
        <v>61</v>
      </c>
      <c r="D55" s="21">
        <v>2.0619999999999998</v>
      </c>
      <c r="E55" s="21">
        <v>1.7709999999999999</v>
      </c>
      <c r="F55" s="21">
        <v>1.7849999999999999</v>
      </c>
      <c r="G55" s="22">
        <v>1.8</v>
      </c>
      <c r="H55" s="22">
        <v>1.8</v>
      </c>
      <c r="I55" s="22">
        <v>1.8</v>
      </c>
      <c r="J55" s="22">
        <v>1.8</v>
      </c>
      <c r="K55" s="22">
        <v>1.8</v>
      </c>
      <c r="L55" s="23" t="s">
        <v>31</v>
      </c>
      <c r="M55" s="1"/>
      <c r="N55" s="21">
        <v>4.2270000000000003</v>
      </c>
      <c r="O55" s="21">
        <v>3.15</v>
      </c>
      <c r="P55" s="21">
        <v>3.4790000000000001</v>
      </c>
      <c r="Q55" s="22">
        <v>4.2290000000000001</v>
      </c>
      <c r="R55" s="22">
        <v>4.9585689467829326</v>
      </c>
      <c r="S55" s="22">
        <v>5.8140000000000001</v>
      </c>
      <c r="T55" s="22">
        <v>5.8140000000000001</v>
      </c>
      <c r="U55" s="22">
        <v>5.8140000000000001</v>
      </c>
      <c r="V55" s="23" t="s">
        <v>31</v>
      </c>
      <c r="W55" s="1"/>
      <c r="X55" s="21">
        <v>1.4450000000000001</v>
      </c>
      <c r="Y55" s="21">
        <v>1.272</v>
      </c>
      <c r="Z55" s="21">
        <v>1.248</v>
      </c>
      <c r="AA55" s="22">
        <v>1.4</v>
      </c>
      <c r="AB55" s="22">
        <v>1.4</v>
      </c>
      <c r="AC55" s="22">
        <v>1.4</v>
      </c>
      <c r="AD55" s="22">
        <v>1.4</v>
      </c>
      <c r="AE55" s="22">
        <v>1.4</v>
      </c>
      <c r="AF55" s="23" t="s">
        <v>31</v>
      </c>
      <c r="AG55" s="1"/>
      <c r="AH55" s="21">
        <v>7.734</v>
      </c>
      <c r="AI55" s="21">
        <v>6.1929999999999996</v>
      </c>
      <c r="AJ55" s="21">
        <v>6.5120000000000005</v>
      </c>
      <c r="AK55" s="22">
        <v>7.4290000000000003</v>
      </c>
      <c r="AL55" s="22">
        <v>8.1585689467829319</v>
      </c>
      <c r="AM55" s="22">
        <v>9.0139999999999993</v>
      </c>
      <c r="AN55" s="22">
        <v>9.0139999999999993</v>
      </c>
      <c r="AO55" s="22">
        <v>9.0139999999999993</v>
      </c>
    </row>
    <row r="56" spans="2:41" x14ac:dyDescent="0.2">
      <c r="B56" s="1" t="s">
        <v>62</v>
      </c>
      <c r="C56" s="16" t="s">
        <v>61</v>
      </c>
      <c r="D56" s="21">
        <v>0.42499999999999999</v>
      </c>
      <c r="E56" s="21">
        <v>0.33800000000000002</v>
      </c>
      <c r="F56" s="21">
        <v>0.495</v>
      </c>
      <c r="G56" s="22">
        <v>0.5</v>
      </c>
      <c r="H56" s="22">
        <v>0.5</v>
      </c>
      <c r="I56" s="22">
        <v>0.5</v>
      </c>
      <c r="J56" s="22">
        <v>0.5</v>
      </c>
      <c r="K56" s="22">
        <v>0.5</v>
      </c>
      <c r="L56" s="23" t="s">
        <v>31</v>
      </c>
      <c r="M56" s="1"/>
      <c r="N56" s="21">
        <v>0.42599999999999999</v>
      </c>
      <c r="O56" s="21">
        <v>0.91800000000000004</v>
      </c>
      <c r="P56" s="21">
        <v>1.27</v>
      </c>
      <c r="Q56" s="22">
        <v>1.3</v>
      </c>
      <c r="R56" s="22">
        <v>1.3</v>
      </c>
      <c r="S56" s="22">
        <v>1.3</v>
      </c>
      <c r="T56" s="22">
        <v>1.3</v>
      </c>
      <c r="U56" s="22">
        <v>1.3</v>
      </c>
      <c r="V56" s="23" t="s">
        <v>31</v>
      </c>
      <c r="W56" s="1"/>
      <c r="X56" s="21">
        <v>0.39800000000000002</v>
      </c>
      <c r="Y56" s="21">
        <v>0.71599999999999997</v>
      </c>
      <c r="Z56" s="21">
        <v>0.88800000000000001</v>
      </c>
      <c r="AA56" s="22">
        <v>0.9</v>
      </c>
      <c r="AB56" s="22">
        <v>0.9</v>
      </c>
      <c r="AC56" s="22">
        <v>0.9</v>
      </c>
      <c r="AD56" s="22">
        <v>0.9</v>
      </c>
      <c r="AE56" s="22">
        <v>0.9</v>
      </c>
      <c r="AF56" s="23" t="s">
        <v>31</v>
      </c>
      <c r="AG56" s="1"/>
      <c r="AH56" s="21">
        <v>1.2490000000000001</v>
      </c>
      <c r="AI56" s="21">
        <v>1.972</v>
      </c>
      <c r="AJ56" s="21">
        <v>2.653</v>
      </c>
      <c r="AK56" s="22">
        <v>2.7</v>
      </c>
      <c r="AL56" s="22">
        <v>2.7</v>
      </c>
      <c r="AM56" s="22">
        <v>2.7</v>
      </c>
      <c r="AN56" s="22">
        <v>2.7</v>
      </c>
      <c r="AO56" s="22">
        <v>2.7</v>
      </c>
    </row>
    <row r="58" spans="2:41" ht="15.75" x14ac:dyDescent="0.25">
      <c r="B58" s="35" t="s">
        <v>100</v>
      </c>
      <c r="C58" s="34"/>
      <c r="D58" s="34"/>
      <c r="E58" s="34"/>
      <c r="F58" s="34"/>
      <c r="G58" s="34"/>
      <c r="H58" s="34"/>
      <c r="I58" s="34"/>
      <c r="J58" s="34"/>
      <c r="K58" s="34"/>
    </row>
    <row r="59" spans="2:41" x14ac:dyDescent="0.2">
      <c r="B59" s="31" t="s">
        <v>19</v>
      </c>
      <c r="C59" s="34" t="s">
        <v>63</v>
      </c>
      <c r="D59" s="34"/>
      <c r="E59" s="34"/>
      <c r="F59" s="34"/>
      <c r="G59" s="34"/>
      <c r="H59" s="34"/>
      <c r="I59" s="34"/>
      <c r="J59" s="34"/>
      <c r="K59" s="34"/>
    </row>
    <row r="60" spans="2:41" x14ac:dyDescent="0.2">
      <c r="B60" s="31" t="s">
        <v>12</v>
      </c>
      <c r="C60" s="34" t="s">
        <v>64</v>
      </c>
      <c r="D60" s="34"/>
      <c r="E60" s="34"/>
      <c r="F60" s="34"/>
      <c r="G60" s="34"/>
      <c r="H60" s="34"/>
      <c r="I60" s="34"/>
      <c r="J60" s="34"/>
      <c r="K60" s="34"/>
    </row>
    <row r="61" spans="2:41" x14ac:dyDescent="0.2">
      <c r="B61" s="31" t="s">
        <v>13</v>
      </c>
      <c r="C61" s="34" t="s">
        <v>65</v>
      </c>
      <c r="D61" s="34"/>
      <c r="E61" s="34"/>
      <c r="F61" s="34"/>
      <c r="G61" s="34"/>
      <c r="H61" s="34"/>
      <c r="I61" s="34"/>
      <c r="J61" s="34"/>
      <c r="K61" s="34"/>
    </row>
    <row r="62" spans="2:41" x14ac:dyDescent="0.2">
      <c r="B62" s="31" t="s">
        <v>16</v>
      </c>
      <c r="C62" s="34" t="s">
        <v>66</v>
      </c>
      <c r="D62" s="34"/>
      <c r="E62" s="34"/>
      <c r="F62" s="34"/>
      <c r="G62" s="34"/>
      <c r="H62" s="34"/>
      <c r="I62" s="34"/>
      <c r="J62" s="34"/>
      <c r="K62" s="34"/>
    </row>
    <row r="63" spans="2:41" x14ac:dyDescent="0.2">
      <c r="B63" s="31" t="s">
        <v>31</v>
      </c>
      <c r="C63" s="34" t="s">
        <v>67</v>
      </c>
      <c r="D63" s="34"/>
      <c r="E63" s="34"/>
      <c r="F63" s="34"/>
      <c r="G63" s="34"/>
      <c r="H63" s="34"/>
      <c r="I63" s="34"/>
      <c r="J63" s="34"/>
      <c r="K63" s="34"/>
    </row>
    <row r="67" spans="1:42" ht="15.75" x14ac:dyDescent="0.25">
      <c r="A67" s="32" t="s">
        <v>91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</row>
    <row r="68" spans="1:42" ht="15" x14ac:dyDescent="0.25">
      <c r="B68" s="11" t="s">
        <v>99</v>
      </c>
      <c r="C68" s="11"/>
      <c r="D68" s="11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2" x14ac:dyDescent="0.2">
      <c r="B69" s="13"/>
      <c r="C69" s="13"/>
      <c r="D69" s="14">
        <v>2005</v>
      </c>
      <c r="E69" s="14">
        <v>2010</v>
      </c>
      <c r="F69" s="14">
        <v>2015</v>
      </c>
      <c r="G69" s="14">
        <v>2020</v>
      </c>
      <c r="H69" s="14"/>
      <c r="I69" s="14">
        <v>2030</v>
      </c>
      <c r="J69" s="14">
        <v>2040</v>
      </c>
      <c r="K69" s="14">
        <v>2050</v>
      </c>
      <c r="L69" s="14" t="s">
        <v>9</v>
      </c>
      <c r="M69" s="14"/>
      <c r="N69" s="14">
        <v>2005</v>
      </c>
      <c r="O69" s="14">
        <v>2010</v>
      </c>
      <c r="P69" s="14">
        <v>2015</v>
      </c>
      <c r="Q69" s="14">
        <v>2020</v>
      </c>
      <c r="R69" s="14"/>
      <c r="S69" s="14">
        <v>2030</v>
      </c>
      <c r="T69" s="14">
        <v>2040</v>
      </c>
      <c r="U69" s="14">
        <v>2050</v>
      </c>
      <c r="V69" s="14" t="s">
        <v>9</v>
      </c>
      <c r="W69" s="14"/>
      <c r="X69" s="14">
        <v>2005</v>
      </c>
      <c r="Y69" s="14">
        <v>2010</v>
      </c>
      <c r="Z69" s="14">
        <v>2015</v>
      </c>
      <c r="AA69" s="14">
        <v>2020</v>
      </c>
      <c r="AB69" s="14"/>
      <c r="AC69" s="14">
        <v>2030</v>
      </c>
      <c r="AD69" s="14">
        <v>2040</v>
      </c>
      <c r="AE69" s="14">
        <v>2050</v>
      </c>
      <c r="AF69" s="14" t="s">
        <v>9</v>
      </c>
      <c r="AG69" s="14"/>
      <c r="AH69" s="14">
        <v>2005</v>
      </c>
      <c r="AI69" s="14">
        <v>2010</v>
      </c>
      <c r="AJ69" s="14">
        <v>2015</v>
      </c>
      <c r="AK69" s="14">
        <v>2020</v>
      </c>
      <c r="AL69" s="14"/>
      <c r="AM69" s="14">
        <v>2030</v>
      </c>
      <c r="AN69" s="14">
        <v>2040</v>
      </c>
      <c r="AO69" s="14">
        <v>2050</v>
      </c>
    </row>
    <row r="70" spans="1:42" x14ac:dyDescent="0.2">
      <c r="B70" s="15" t="s">
        <v>69</v>
      </c>
      <c r="C70" s="16" t="s">
        <v>82</v>
      </c>
      <c r="D70" s="18">
        <v>28.391999999999999</v>
      </c>
      <c r="E70" s="18">
        <v>39.818279999999994</v>
      </c>
      <c r="F70" s="18">
        <v>50.184758307229004</v>
      </c>
      <c r="G70" s="24">
        <v>50.28684641829058</v>
      </c>
      <c r="H70" s="24"/>
      <c r="I70" s="24">
        <v>50.28684641829058</v>
      </c>
      <c r="J70" s="24">
        <v>50.28684641829058</v>
      </c>
      <c r="K70" s="24">
        <v>50.28684641829058</v>
      </c>
      <c r="L70" s="23" t="s">
        <v>19</v>
      </c>
      <c r="M70" s="20"/>
      <c r="N70" s="18">
        <v>65.009</v>
      </c>
      <c r="O70" s="18">
        <v>66.763000000000005</v>
      </c>
      <c r="P70" s="18">
        <v>83.986000000000004</v>
      </c>
      <c r="Q70" s="24">
        <v>93.177578035932839</v>
      </c>
      <c r="R70" s="24"/>
      <c r="S70" s="24">
        <v>99.999936292117951</v>
      </c>
      <c r="T70" s="24">
        <v>103.68653565500158</v>
      </c>
      <c r="U70" s="24">
        <v>107.27761206635421</v>
      </c>
      <c r="V70" s="23" t="s">
        <v>19</v>
      </c>
      <c r="W70" s="20"/>
      <c r="X70" s="18">
        <v>35.268000000000001</v>
      </c>
      <c r="Y70" s="18">
        <v>41.734000000000002</v>
      </c>
      <c r="Z70" s="18">
        <v>49.851999999999997</v>
      </c>
      <c r="AA70" s="24">
        <v>54.818590835939894</v>
      </c>
      <c r="AB70" s="24"/>
      <c r="AC70" s="24">
        <v>55.701658425797511</v>
      </c>
      <c r="AD70" s="24">
        <v>55.701658425797511</v>
      </c>
      <c r="AE70" s="24">
        <v>55.701658425797511</v>
      </c>
      <c r="AF70" s="23" t="s">
        <v>19</v>
      </c>
      <c r="AG70" s="20"/>
      <c r="AH70" s="18">
        <v>128.66899999999998</v>
      </c>
      <c r="AI70" s="18">
        <v>148.31528</v>
      </c>
      <c r="AJ70" s="18">
        <v>184.022758307229</v>
      </c>
      <c r="AK70" s="24">
        <v>198.28301529016332</v>
      </c>
      <c r="AL70" s="24"/>
      <c r="AM70" s="24">
        <v>205.98844113620606</v>
      </c>
      <c r="AN70" s="24">
        <v>209.67504049908968</v>
      </c>
      <c r="AO70" s="24">
        <v>213.26611691044229</v>
      </c>
    </row>
    <row r="71" spans="1:42" x14ac:dyDescent="0.2">
      <c r="B71" s="1" t="s">
        <v>70</v>
      </c>
      <c r="C71" s="16" t="s">
        <v>82</v>
      </c>
      <c r="D71" s="18">
        <v>11.683249999999999</v>
      </c>
      <c r="E71" s="18">
        <v>13.744999999999999</v>
      </c>
      <c r="F71" s="18">
        <v>12.679</v>
      </c>
      <c r="G71" s="24">
        <v>12</v>
      </c>
      <c r="H71" s="24"/>
      <c r="I71" s="24">
        <v>12</v>
      </c>
      <c r="J71" s="24">
        <v>12</v>
      </c>
      <c r="K71" s="24">
        <v>12</v>
      </c>
      <c r="L71" s="23" t="s">
        <v>12</v>
      </c>
      <c r="M71" s="1"/>
      <c r="N71" s="18">
        <v>33.275880000000001</v>
      </c>
      <c r="O71" s="18">
        <v>33.612000000000002</v>
      </c>
      <c r="P71" s="18">
        <v>23.013999999999999</v>
      </c>
      <c r="Q71" s="24">
        <v>25</v>
      </c>
      <c r="R71" s="24"/>
      <c r="S71" s="24">
        <v>25</v>
      </c>
      <c r="T71" s="24">
        <v>25</v>
      </c>
      <c r="U71" s="24">
        <v>25</v>
      </c>
      <c r="V71" s="23" t="s">
        <v>12</v>
      </c>
      <c r="W71" s="1"/>
      <c r="X71" s="18">
        <v>13.899063895778117</v>
      </c>
      <c r="Y71" s="18">
        <v>16.546504637831092</v>
      </c>
      <c r="Z71" s="18">
        <v>16.136958016570091</v>
      </c>
      <c r="AA71" s="24">
        <v>16</v>
      </c>
      <c r="AB71" s="24"/>
      <c r="AC71" s="24">
        <v>16</v>
      </c>
      <c r="AD71" s="24">
        <v>16</v>
      </c>
      <c r="AE71" s="24">
        <v>16</v>
      </c>
      <c r="AF71" s="23" t="s">
        <v>12</v>
      </c>
      <c r="AG71" s="1"/>
      <c r="AH71" s="18">
        <v>58.858193895778115</v>
      </c>
      <c r="AI71" s="18">
        <v>63.903504637831091</v>
      </c>
      <c r="AJ71" s="18">
        <v>51.829958016570089</v>
      </c>
      <c r="AK71" s="24">
        <v>53</v>
      </c>
      <c r="AL71" s="24"/>
      <c r="AM71" s="24">
        <v>53</v>
      </c>
      <c r="AN71" s="24">
        <v>53</v>
      </c>
      <c r="AO71" s="24">
        <v>53</v>
      </c>
    </row>
    <row r="72" spans="1:42" x14ac:dyDescent="0.2">
      <c r="B72" s="1" t="s">
        <v>71</v>
      </c>
      <c r="C72" s="16" t="s">
        <v>82</v>
      </c>
      <c r="D72" s="18">
        <v>1.1005200000000004</v>
      </c>
      <c r="E72" s="18">
        <v>9.9872799999999984</v>
      </c>
      <c r="F72" s="18">
        <v>15.493879999999999</v>
      </c>
      <c r="G72" s="24">
        <v>15.634945929193686</v>
      </c>
      <c r="H72" s="24"/>
      <c r="I72" s="24">
        <v>15.634945929193686</v>
      </c>
      <c r="J72" s="24">
        <v>15.634945929193686</v>
      </c>
      <c r="K72" s="24">
        <v>15.634945929193686</v>
      </c>
      <c r="L72" s="23" t="s">
        <v>16</v>
      </c>
      <c r="M72" s="1"/>
      <c r="N72" s="18">
        <v>8.7839700000000018</v>
      </c>
      <c r="O72" s="18">
        <v>13.866</v>
      </c>
      <c r="P72" s="18">
        <v>24.815000000000001</v>
      </c>
      <c r="Q72" s="24">
        <v>27.209298912881874</v>
      </c>
      <c r="R72" s="24"/>
      <c r="S72" s="24">
        <v>29.603597825763739</v>
      </c>
      <c r="T72" s="24">
        <v>33.290197188647362</v>
      </c>
      <c r="U72" s="24">
        <v>36.8812736</v>
      </c>
      <c r="V72" s="23" t="s">
        <v>16</v>
      </c>
      <c r="W72" s="1"/>
      <c r="X72" s="18">
        <v>7.738940927566218</v>
      </c>
      <c r="Y72" s="18">
        <v>12.08173076923077</v>
      </c>
      <c r="Z72" s="18">
        <v>16.172154247973484</v>
      </c>
      <c r="AA72" s="24">
        <v>19.672154247973484</v>
      </c>
      <c r="AB72" s="24"/>
      <c r="AC72" s="24">
        <v>20.555221837831095</v>
      </c>
      <c r="AD72" s="24">
        <v>20.555221837831095</v>
      </c>
      <c r="AE72" s="24">
        <v>20.555221837831095</v>
      </c>
      <c r="AF72" s="23" t="s">
        <v>16</v>
      </c>
      <c r="AG72" s="1"/>
      <c r="AH72" s="18">
        <v>17.623430927566222</v>
      </c>
      <c r="AI72" s="18">
        <v>35.935010769230772</v>
      </c>
      <c r="AJ72" s="18">
        <v>56.481034247973483</v>
      </c>
      <c r="AK72" s="24">
        <v>62.516399090049049</v>
      </c>
      <c r="AL72" s="24"/>
      <c r="AM72" s="24">
        <v>65.793765592788517</v>
      </c>
      <c r="AN72" s="24">
        <v>69.480364955672144</v>
      </c>
      <c r="AO72" s="24">
        <v>73.071441367024775</v>
      </c>
    </row>
    <row r="73" spans="1:42" x14ac:dyDescent="0.2">
      <c r="B73" s="1" t="s">
        <v>72</v>
      </c>
      <c r="C73" s="16" t="s">
        <v>82</v>
      </c>
      <c r="D73" s="18">
        <v>14.21923</v>
      </c>
      <c r="E73" s="18">
        <v>14.659000000000001</v>
      </c>
      <c r="F73" s="18">
        <v>20.866378307229002</v>
      </c>
      <c r="G73" s="24">
        <v>21.506400489096897</v>
      </c>
      <c r="H73" s="24"/>
      <c r="I73" s="24">
        <v>21.506400489096897</v>
      </c>
      <c r="J73" s="24">
        <v>21.506400489096897</v>
      </c>
      <c r="K73" s="24">
        <v>21.506400489096897</v>
      </c>
      <c r="L73" s="23" t="s">
        <v>13</v>
      </c>
      <c r="M73" s="1"/>
      <c r="N73" s="18">
        <v>22.949149999999999</v>
      </c>
      <c r="O73" s="18">
        <v>19.285</v>
      </c>
      <c r="P73" s="18">
        <v>36.156999999999996</v>
      </c>
      <c r="Q73" s="24">
        <v>40.968279123050962</v>
      </c>
      <c r="R73" s="24"/>
      <c r="S73" s="24">
        <v>45.396338466354216</v>
      </c>
      <c r="T73" s="24">
        <v>45.396338466354216</v>
      </c>
      <c r="U73" s="24">
        <v>45.396338466354216</v>
      </c>
      <c r="V73" s="23" t="s">
        <v>13</v>
      </c>
      <c r="W73" s="1"/>
      <c r="X73" s="18">
        <v>13.629995176655665</v>
      </c>
      <c r="Y73" s="18">
        <v>13.10576459293814</v>
      </c>
      <c r="Z73" s="18">
        <v>17.542887735456425</v>
      </c>
      <c r="AA73" s="24">
        <v>19.146436587966413</v>
      </c>
      <c r="AB73" s="24"/>
      <c r="AC73" s="24">
        <v>19.146436587966413</v>
      </c>
      <c r="AD73" s="24">
        <v>19.146436587966413</v>
      </c>
      <c r="AE73" s="24">
        <v>19.146436587966413</v>
      </c>
      <c r="AF73" s="23" t="s">
        <v>13</v>
      </c>
      <c r="AG73" s="1"/>
      <c r="AH73" s="18">
        <v>50.798375176655668</v>
      </c>
      <c r="AI73" s="18">
        <v>47.049764592938146</v>
      </c>
      <c r="AJ73" s="18">
        <v>74.566266042685413</v>
      </c>
      <c r="AK73" s="24">
        <v>81.621116200114272</v>
      </c>
      <c r="AL73" s="24"/>
      <c r="AM73" s="24">
        <v>86.049175543417533</v>
      </c>
      <c r="AN73" s="24">
        <v>86.049175543417533</v>
      </c>
      <c r="AO73" s="24">
        <v>86.049175543417533</v>
      </c>
    </row>
    <row r="74" spans="1:42" x14ac:dyDescent="0.2">
      <c r="B74" s="1" t="s">
        <v>73</v>
      </c>
      <c r="C74" s="16" t="s">
        <v>82</v>
      </c>
      <c r="D74" s="18">
        <v>1.389</v>
      </c>
      <c r="E74" s="18">
        <v>1.427</v>
      </c>
      <c r="F74" s="18">
        <v>1.1455</v>
      </c>
      <c r="G74" s="24">
        <v>1.1455</v>
      </c>
      <c r="H74" s="24"/>
      <c r="I74" s="24">
        <v>1.1455</v>
      </c>
      <c r="J74" s="24">
        <v>1.1455</v>
      </c>
      <c r="K74" s="24">
        <v>1.1455</v>
      </c>
      <c r="L74" s="23" t="s">
        <v>13</v>
      </c>
      <c r="M74" s="1"/>
      <c r="N74" s="18">
        <v>0</v>
      </c>
      <c r="O74" s="18">
        <v>0</v>
      </c>
      <c r="P74" s="18">
        <v>0</v>
      </c>
      <c r="Q74" s="24">
        <v>0</v>
      </c>
      <c r="R74" s="24"/>
      <c r="S74" s="24">
        <v>0</v>
      </c>
      <c r="T74" s="24">
        <v>0</v>
      </c>
      <c r="U74" s="24">
        <v>0</v>
      </c>
      <c r="V74" s="23" t="s">
        <v>13</v>
      </c>
      <c r="W74" s="1"/>
      <c r="X74" s="18">
        <v>0</v>
      </c>
      <c r="Y74" s="18">
        <v>0</v>
      </c>
      <c r="Z74" s="18">
        <v>0</v>
      </c>
      <c r="AA74" s="24">
        <v>0</v>
      </c>
      <c r="AB74" s="24"/>
      <c r="AC74" s="24">
        <v>0</v>
      </c>
      <c r="AD74" s="24">
        <v>0</v>
      </c>
      <c r="AE74" s="24">
        <v>0</v>
      </c>
      <c r="AF74" s="23" t="s">
        <v>13</v>
      </c>
      <c r="AG74" s="1"/>
      <c r="AH74" s="18">
        <v>1.389</v>
      </c>
      <c r="AI74" s="18">
        <v>1.427</v>
      </c>
      <c r="AJ74" s="18">
        <v>1.1455</v>
      </c>
      <c r="AK74" s="24">
        <v>1.1455</v>
      </c>
      <c r="AL74" s="24"/>
      <c r="AM74" s="24">
        <v>1.1455</v>
      </c>
      <c r="AN74" s="24">
        <v>1.1455</v>
      </c>
      <c r="AO74" s="24">
        <v>1.1455</v>
      </c>
    </row>
    <row r="75" spans="1:42" x14ac:dyDescent="0.2">
      <c r="B75" s="15" t="s">
        <v>74</v>
      </c>
      <c r="C75" s="16" t="s">
        <v>82</v>
      </c>
      <c r="D75" s="18">
        <v>0.311</v>
      </c>
      <c r="E75" s="18">
        <v>0.42494999999999994</v>
      </c>
      <c r="F75" s="18">
        <v>0.90525312682798287</v>
      </c>
      <c r="G75" s="24">
        <v>6.4727999999999994</v>
      </c>
      <c r="H75" s="24"/>
      <c r="I75" s="24">
        <v>10.857600000000001</v>
      </c>
      <c r="J75" s="24">
        <v>13.906800000000002</v>
      </c>
      <c r="K75" s="24">
        <v>16.639199999999995</v>
      </c>
      <c r="L75" s="23" t="s">
        <v>19</v>
      </c>
      <c r="M75" s="1"/>
      <c r="N75" s="18">
        <v>0.371</v>
      </c>
      <c r="O75" s="18">
        <v>0.61789000000000005</v>
      </c>
      <c r="P75" s="18">
        <v>3.8090000000000002</v>
      </c>
      <c r="Q75" s="24">
        <v>9.1334035032232421</v>
      </c>
      <c r="R75" s="24"/>
      <c r="S75" s="24">
        <v>20</v>
      </c>
      <c r="T75" s="24">
        <v>22</v>
      </c>
      <c r="U75" s="24">
        <v>24</v>
      </c>
      <c r="V75" s="23" t="s">
        <v>19</v>
      </c>
      <c r="W75" s="1"/>
      <c r="X75" s="18">
        <v>0.191</v>
      </c>
      <c r="Y75" s="18">
        <v>0.64593</v>
      </c>
      <c r="Z75" s="18">
        <v>1.5659999999999998</v>
      </c>
      <c r="AA75" s="24">
        <v>16.717900423443204</v>
      </c>
      <c r="AB75" s="24"/>
      <c r="AC75" s="24">
        <v>57.9</v>
      </c>
      <c r="AD75" s="24">
        <v>60.1</v>
      </c>
      <c r="AE75" s="24">
        <v>62.1</v>
      </c>
      <c r="AF75" s="23" t="s">
        <v>19</v>
      </c>
      <c r="AG75" s="1"/>
      <c r="AH75" s="18">
        <v>0.873</v>
      </c>
      <c r="AI75" s="18">
        <v>1.6887699999999999</v>
      </c>
      <c r="AJ75" s="18">
        <v>6.2802531268279829</v>
      </c>
      <c r="AK75" s="24">
        <v>32.324103926666446</v>
      </c>
      <c r="AL75" s="24"/>
      <c r="AM75" s="24">
        <v>88.757599999999996</v>
      </c>
      <c r="AN75" s="24">
        <v>96.006799999999998</v>
      </c>
      <c r="AO75" s="24">
        <v>102.7392</v>
      </c>
    </row>
    <row r="76" spans="1:42" x14ac:dyDescent="0.2">
      <c r="B76" s="1" t="s">
        <v>75</v>
      </c>
      <c r="C76" s="16" t="s">
        <v>82</v>
      </c>
      <c r="D76" s="18">
        <v>0.1404</v>
      </c>
      <c r="E76" s="18">
        <v>0.23399999999999999</v>
      </c>
      <c r="F76" s="18">
        <v>0.30287442077100002</v>
      </c>
      <c r="G76" s="24">
        <v>0.6624000000000001</v>
      </c>
      <c r="H76" s="24"/>
      <c r="I76" s="24">
        <v>1.1052</v>
      </c>
      <c r="J76" s="24">
        <v>1.8864000000000001</v>
      </c>
      <c r="K76" s="24">
        <v>2.8403999999999998</v>
      </c>
      <c r="L76" s="23" t="s">
        <v>31</v>
      </c>
      <c r="M76" s="1"/>
      <c r="N76" s="18">
        <v>0.03</v>
      </c>
      <c r="O76" s="18">
        <v>0.06</v>
      </c>
      <c r="P76" s="18">
        <v>0.13500000000000001</v>
      </c>
      <c r="Q76" s="24">
        <v>0.8</v>
      </c>
      <c r="R76" s="24"/>
      <c r="S76" s="24">
        <v>4.5</v>
      </c>
      <c r="T76" s="24">
        <v>4.5</v>
      </c>
      <c r="U76" s="24">
        <v>4.5</v>
      </c>
      <c r="V76" s="23" t="s">
        <v>36</v>
      </c>
      <c r="W76" s="1"/>
      <c r="X76" s="18">
        <v>0.114</v>
      </c>
      <c r="Y76" s="18">
        <v>0.22800000000000001</v>
      </c>
      <c r="Z76" s="18">
        <v>0.58499999999999996</v>
      </c>
      <c r="AA76" s="24">
        <v>2.2999999999999998</v>
      </c>
      <c r="AB76" s="24"/>
      <c r="AC76" s="24">
        <v>9</v>
      </c>
      <c r="AD76" s="24">
        <v>11</v>
      </c>
      <c r="AE76" s="24">
        <v>11</v>
      </c>
      <c r="AF76" s="23" t="s">
        <v>36</v>
      </c>
      <c r="AG76" s="1"/>
      <c r="AH76" s="18">
        <v>0.28439999999999999</v>
      </c>
      <c r="AI76" s="18">
        <v>0.52200000000000002</v>
      </c>
      <c r="AJ76" s="18">
        <v>1.0228744207710001</v>
      </c>
      <c r="AK76" s="24">
        <v>3.7624</v>
      </c>
      <c r="AL76" s="24"/>
      <c r="AM76" s="24">
        <v>14.6052</v>
      </c>
      <c r="AN76" s="24">
        <v>17.386400000000002</v>
      </c>
      <c r="AO76" s="24">
        <v>18.340399999999999</v>
      </c>
    </row>
    <row r="77" spans="1:42" x14ac:dyDescent="0.2">
      <c r="B77" s="1" t="s">
        <v>76</v>
      </c>
      <c r="C77" s="16" t="s">
        <v>82</v>
      </c>
      <c r="D77" s="18">
        <v>2.1599999999999998E-2</v>
      </c>
      <c r="E77" s="18">
        <v>3.5999999999999997E-2</v>
      </c>
      <c r="F77" s="18">
        <v>0.14072270605698284</v>
      </c>
      <c r="G77" s="24">
        <v>3.4379999999999997</v>
      </c>
      <c r="H77" s="24"/>
      <c r="I77" s="24">
        <v>5.6880000000000006</v>
      </c>
      <c r="J77" s="24">
        <v>7.56</v>
      </c>
      <c r="K77" s="24">
        <v>8.4671999999999983</v>
      </c>
      <c r="L77" s="23" t="s">
        <v>31</v>
      </c>
      <c r="M77" s="1"/>
      <c r="N77" s="18">
        <v>0</v>
      </c>
      <c r="O77" s="18">
        <v>0</v>
      </c>
      <c r="P77" s="18">
        <v>0</v>
      </c>
      <c r="Q77" s="24">
        <v>2.1334035032232439</v>
      </c>
      <c r="R77" s="24"/>
      <c r="S77" s="24">
        <v>5</v>
      </c>
      <c r="T77" s="24">
        <v>6.9</v>
      </c>
      <c r="U77" s="24">
        <v>8.8000000000000007</v>
      </c>
      <c r="V77" s="23" t="s">
        <v>36</v>
      </c>
      <c r="W77" s="1"/>
      <c r="X77" s="18">
        <v>0</v>
      </c>
      <c r="Y77" s="18">
        <v>0</v>
      </c>
      <c r="Z77" s="18">
        <v>0</v>
      </c>
      <c r="AA77" s="24">
        <v>11.817900423443206</v>
      </c>
      <c r="AB77" s="24"/>
      <c r="AC77" s="24">
        <v>33.5</v>
      </c>
      <c r="AD77" s="24">
        <v>33.5</v>
      </c>
      <c r="AE77" s="24">
        <v>33.5</v>
      </c>
      <c r="AF77" s="23" t="s">
        <v>36</v>
      </c>
      <c r="AG77" s="1"/>
      <c r="AH77" s="18">
        <v>2.1599999999999998E-2</v>
      </c>
      <c r="AI77" s="18">
        <v>3.5999999999999997E-2</v>
      </c>
      <c r="AJ77" s="18">
        <v>0.14072270605698284</v>
      </c>
      <c r="AK77" s="24">
        <v>17.38930392666645</v>
      </c>
      <c r="AL77" s="24"/>
      <c r="AM77" s="24">
        <v>44.188000000000002</v>
      </c>
      <c r="AN77" s="24">
        <v>47.96</v>
      </c>
      <c r="AO77" s="24">
        <v>50.767200000000003</v>
      </c>
    </row>
    <row r="78" spans="1:42" x14ac:dyDescent="0.2">
      <c r="B78" s="1" t="s">
        <v>77</v>
      </c>
      <c r="C78" s="16" t="s">
        <v>82</v>
      </c>
      <c r="D78" s="18">
        <v>0</v>
      </c>
      <c r="E78" s="18">
        <v>0</v>
      </c>
      <c r="F78" s="18">
        <v>0</v>
      </c>
      <c r="G78" s="24">
        <v>1.53</v>
      </c>
      <c r="H78" s="24"/>
      <c r="I78" s="24">
        <v>1.6919999999999999</v>
      </c>
      <c r="J78" s="24">
        <v>2.0880000000000001</v>
      </c>
      <c r="K78" s="24">
        <v>2.9592000000000001</v>
      </c>
      <c r="L78" s="23" t="s">
        <v>31</v>
      </c>
      <c r="M78" s="1"/>
      <c r="N78" s="18">
        <v>0</v>
      </c>
      <c r="O78" s="18">
        <v>0</v>
      </c>
      <c r="P78" s="18">
        <v>2.0207000000000002</v>
      </c>
      <c r="Q78" s="24">
        <v>3.9</v>
      </c>
      <c r="R78" s="24"/>
      <c r="S78" s="24">
        <v>7.4</v>
      </c>
      <c r="T78" s="24">
        <v>7.4</v>
      </c>
      <c r="U78" s="24">
        <v>7.4</v>
      </c>
      <c r="V78" s="23" t="s">
        <v>36</v>
      </c>
      <c r="W78" s="1"/>
      <c r="X78" s="18">
        <v>0</v>
      </c>
      <c r="Y78" s="18">
        <v>0</v>
      </c>
      <c r="Z78" s="18">
        <v>0.1</v>
      </c>
      <c r="AA78" s="24">
        <v>1.2</v>
      </c>
      <c r="AB78" s="24"/>
      <c r="AC78" s="24">
        <v>13.3</v>
      </c>
      <c r="AD78" s="24">
        <v>13.5</v>
      </c>
      <c r="AE78" s="24">
        <v>15.5</v>
      </c>
      <c r="AF78" s="23" t="s">
        <v>36</v>
      </c>
      <c r="AG78" s="1"/>
      <c r="AH78" s="18">
        <v>0</v>
      </c>
      <c r="AI78" s="18">
        <v>0</v>
      </c>
      <c r="AJ78" s="18">
        <v>2.1207000000000003</v>
      </c>
      <c r="AK78" s="24">
        <v>6.63</v>
      </c>
      <c r="AL78" s="24"/>
      <c r="AM78" s="24">
        <v>22.392000000000003</v>
      </c>
      <c r="AN78" s="24">
        <v>22.988</v>
      </c>
      <c r="AO78" s="24">
        <v>25.859200000000001</v>
      </c>
    </row>
    <row r="79" spans="1:42" x14ac:dyDescent="0.2">
      <c r="B79" s="1" t="s">
        <v>78</v>
      </c>
      <c r="C79" s="16" t="s">
        <v>82</v>
      </c>
      <c r="D79" s="18">
        <v>0.14899999999999999</v>
      </c>
      <c r="E79" s="18">
        <v>0.15494999999999998</v>
      </c>
      <c r="F79" s="18">
        <v>0.46165599999999996</v>
      </c>
      <c r="G79" s="24">
        <v>0.84240000000000004</v>
      </c>
      <c r="H79" s="24"/>
      <c r="I79" s="24">
        <v>2.3724000000000003</v>
      </c>
      <c r="J79" s="24">
        <v>2.3724000000000003</v>
      </c>
      <c r="K79" s="24">
        <v>2.3724000000000003</v>
      </c>
      <c r="L79" s="23" t="s">
        <v>31</v>
      </c>
      <c r="M79" s="1"/>
      <c r="N79" s="18">
        <v>0.34100000000000003</v>
      </c>
      <c r="O79" s="18">
        <v>0.55789</v>
      </c>
      <c r="P79" s="18">
        <v>1.6532999999999998</v>
      </c>
      <c r="Q79" s="24">
        <v>2.2999999999999998</v>
      </c>
      <c r="R79" s="24"/>
      <c r="S79" s="24">
        <v>3.1</v>
      </c>
      <c r="T79" s="24">
        <v>3.2</v>
      </c>
      <c r="U79" s="24">
        <v>3.3</v>
      </c>
      <c r="V79" s="23" t="s">
        <v>84</v>
      </c>
      <c r="W79" s="1"/>
      <c r="X79" s="18">
        <v>7.6999999999999999E-2</v>
      </c>
      <c r="Y79" s="18">
        <v>0.41793000000000002</v>
      </c>
      <c r="Z79" s="18">
        <v>0.88100000000000001</v>
      </c>
      <c r="AA79" s="24">
        <v>1.4</v>
      </c>
      <c r="AB79" s="24"/>
      <c r="AC79" s="24">
        <v>2.1</v>
      </c>
      <c r="AD79" s="24">
        <v>2.1</v>
      </c>
      <c r="AE79" s="24">
        <v>2.1</v>
      </c>
      <c r="AF79" s="23" t="s">
        <v>84</v>
      </c>
      <c r="AG79" s="1"/>
      <c r="AH79" s="18">
        <v>0.56699999999999995</v>
      </c>
      <c r="AI79" s="18">
        <v>1.1307700000000001</v>
      </c>
      <c r="AJ79" s="18">
        <v>2.9959559999999996</v>
      </c>
      <c r="AK79" s="24">
        <v>4.5423999999999998</v>
      </c>
      <c r="AL79" s="24"/>
      <c r="AM79" s="24">
        <v>7.5724</v>
      </c>
      <c r="AN79" s="24">
        <v>7.6723999999999997</v>
      </c>
      <c r="AO79" s="24">
        <v>7.7723999999999993</v>
      </c>
    </row>
    <row r="80" spans="1:42" x14ac:dyDescent="0.2">
      <c r="B80" s="15" t="s">
        <v>79</v>
      </c>
      <c r="C80" s="16" t="s">
        <v>82</v>
      </c>
      <c r="D80" s="18">
        <v>0</v>
      </c>
      <c r="E80" s="18">
        <v>0</v>
      </c>
      <c r="F80" s="18">
        <v>2.8184699999999996</v>
      </c>
      <c r="G80" s="24">
        <v>3.0031823121482319</v>
      </c>
      <c r="H80" s="24"/>
      <c r="I80" s="24">
        <v>3.2</v>
      </c>
      <c r="J80" s="24">
        <v>3.4</v>
      </c>
      <c r="K80" s="24">
        <v>3.6</v>
      </c>
      <c r="L80" s="23" t="s">
        <v>36</v>
      </c>
      <c r="M80" s="1"/>
      <c r="N80" s="18">
        <v>0</v>
      </c>
      <c r="O80" s="18">
        <v>0.33394000000000001</v>
      </c>
      <c r="P80" s="18">
        <v>0.25600000000000001</v>
      </c>
      <c r="Q80" s="24">
        <v>0.45254833995939042</v>
      </c>
      <c r="R80" s="24"/>
      <c r="S80" s="24">
        <v>0.8</v>
      </c>
      <c r="T80" s="24">
        <v>0.9</v>
      </c>
      <c r="U80" s="24">
        <v>1</v>
      </c>
      <c r="V80" s="23" t="s">
        <v>36</v>
      </c>
      <c r="W80" s="1"/>
      <c r="X80" s="18">
        <v>0</v>
      </c>
      <c r="Y80" s="18">
        <v>0</v>
      </c>
      <c r="Z80" s="18">
        <v>1.337</v>
      </c>
      <c r="AA80" s="24">
        <v>1.3681374199984446</v>
      </c>
      <c r="AB80" s="24"/>
      <c r="AC80" s="24">
        <v>1.4</v>
      </c>
      <c r="AD80" s="24">
        <v>1.6</v>
      </c>
      <c r="AE80" s="24">
        <v>1.9</v>
      </c>
      <c r="AF80" s="23" t="s">
        <v>36</v>
      </c>
      <c r="AG80" s="1"/>
      <c r="AH80" s="18">
        <v>0</v>
      </c>
      <c r="AI80" s="18">
        <v>0.33394000000000001</v>
      </c>
      <c r="AJ80" s="18">
        <v>4.4114699999999996</v>
      </c>
      <c r="AK80" s="24">
        <v>4.8238680721060669</v>
      </c>
      <c r="AL80" s="24"/>
      <c r="AM80" s="24">
        <v>5.4</v>
      </c>
      <c r="AN80" s="24">
        <v>5.9</v>
      </c>
      <c r="AO80" s="24">
        <v>6.5</v>
      </c>
    </row>
    <row r="81" spans="2:4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37"/>
      <c r="AI81" s="37"/>
      <c r="AJ81" s="37"/>
      <c r="AK81" s="37"/>
      <c r="AL81" s="37"/>
      <c r="AM81" s="37"/>
      <c r="AN81" s="37"/>
      <c r="AO81" s="37"/>
    </row>
    <row r="82" spans="2:41" x14ac:dyDescent="0.2">
      <c r="B82" s="15" t="s">
        <v>80</v>
      </c>
      <c r="C82" s="16" t="s">
        <v>82</v>
      </c>
      <c r="D82" s="18">
        <v>28.702999999999999</v>
      </c>
      <c r="E82" s="18">
        <v>40.243229999999997</v>
      </c>
      <c r="F82" s="18">
        <v>53.908481434056988</v>
      </c>
      <c r="G82" s="24">
        <v>59.762828730438812</v>
      </c>
      <c r="H82" s="24"/>
      <c r="I82" s="24">
        <v>64.344446418290588</v>
      </c>
      <c r="J82" s="24">
        <v>67.593646418290589</v>
      </c>
      <c r="K82" s="24">
        <v>70.526046418290576</v>
      </c>
      <c r="L82" s="23" t="s">
        <v>19</v>
      </c>
      <c r="M82" s="1"/>
      <c r="N82" s="18">
        <v>65.38</v>
      </c>
      <c r="O82" s="18">
        <v>67.714830000000006</v>
      </c>
      <c r="P82" s="18">
        <v>88.051000000000002</v>
      </c>
      <c r="Q82" s="24">
        <v>102.76352987911547</v>
      </c>
      <c r="R82" s="24"/>
      <c r="S82" s="24">
        <v>120.79993629211795</v>
      </c>
      <c r="T82" s="24">
        <v>126.58653565500158</v>
      </c>
      <c r="U82" s="24">
        <v>132.27761206635421</v>
      </c>
      <c r="V82" s="23" t="s">
        <v>19</v>
      </c>
      <c r="W82" s="1"/>
      <c r="X82" s="18">
        <v>35.459000000000003</v>
      </c>
      <c r="Y82" s="18">
        <v>42.379930000000002</v>
      </c>
      <c r="Z82" s="18">
        <v>52.755000000000003</v>
      </c>
      <c r="AA82" s="24">
        <v>72.904628679381545</v>
      </c>
      <c r="AB82" s="24"/>
      <c r="AC82" s="24">
        <v>115.00165842579752</v>
      </c>
      <c r="AD82" s="24">
        <v>117.40165842579751</v>
      </c>
      <c r="AE82" s="24">
        <v>119.70165842579752</v>
      </c>
      <c r="AF82" s="23" t="s">
        <v>19</v>
      </c>
      <c r="AG82" s="1"/>
      <c r="AH82" s="18">
        <v>129.542</v>
      </c>
      <c r="AI82" s="18">
        <v>150.33798999999999</v>
      </c>
      <c r="AJ82" s="18">
        <v>194.71448143405698</v>
      </c>
      <c r="AK82" s="24">
        <v>235.43098728893582</v>
      </c>
      <c r="AL82" s="24"/>
      <c r="AM82" s="24">
        <v>300.14604113620607</v>
      </c>
      <c r="AN82" s="24">
        <v>311.58184049908971</v>
      </c>
      <c r="AO82" s="24">
        <v>322.50531691044228</v>
      </c>
    </row>
    <row r="83" spans="2:4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37"/>
      <c r="AI83" s="37"/>
      <c r="AJ83" s="37"/>
      <c r="AK83" s="37"/>
      <c r="AL83" s="37"/>
      <c r="AM83" s="37"/>
      <c r="AN83" s="37"/>
      <c r="AO83" s="37"/>
    </row>
    <row r="84" spans="2:41" x14ac:dyDescent="0.2">
      <c r="B84" s="15" t="s">
        <v>81</v>
      </c>
      <c r="C84" s="16" t="s">
        <v>82</v>
      </c>
      <c r="D84" s="18">
        <v>28.553999999999998</v>
      </c>
      <c r="E84" s="18">
        <v>40.088279999999997</v>
      </c>
      <c r="F84" s="18">
        <v>50.628355434056992</v>
      </c>
      <c r="G84" s="24">
        <v>54.38724641829058</v>
      </c>
      <c r="H84" s="24"/>
      <c r="I84" s="24">
        <v>57.080046418290586</v>
      </c>
      <c r="J84" s="24">
        <v>59.733246418290598</v>
      </c>
      <c r="K84" s="24">
        <v>61.59444641829058</v>
      </c>
      <c r="L84" s="23" t="s">
        <v>19</v>
      </c>
      <c r="M84" s="1"/>
      <c r="N84" s="18">
        <v>65.039000000000001</v>
      </c>
      <c r="O84" s="18">
        <v>66.823000000000008</v>
      </c>
      <c r="P84" s="18">
        <v>84.120999999999995</v>
      </c>
      <c r="Q84" s="24">
        <v>96.110981539156072</v>
      </c>
      <c r="R84" s="24"/>
      <c r="S84" s="24">
        <v>109.49993629211795</v>
      </c>
      <c r="T84" s="24">
        <v>115.08653565500157</v>
      </c>
      <c r="U84" s="24">
        <v>120.57761206635421</v>
      </c>
      <c r="V84" s="23" t="s">
        <v>19</v>
      </c>
      <c r="W84" s="1"/>
      <c r="X84" s="18">
        <v>35.382000000000005</v>
      </c>
      <c r="Y84" s="18">
        <v>41.962000000000003</v>
      </c>
      <c r="Z84" s="18">
        <v>50.436999999999998</v>
      </c>
      <c r="AA84" s="24">
        <v>68.936491259383089</v>
      </c>
      <c r="AB84" s="24"/>
      <c r="AC84" s="24">
        <v>98.201658425797518</v>
      </c>
      <c r="AD84" s="24">
        <v>100.20165842579752</v>
      </c>
      <c r="AE84" s="24">
        <v>100.20165842579752</v>
      </c>
      <c r="AF84" s="23" t="s">
        <v>19</v>
      </c>
      <c r="AG84" s="1"/>
      <c r="AH84" s="18">
        <v>128.97500000000002</v>
      </c>
      <c r="AI84" s="18">
        <v>148.87328000000002</v>
      </c>
      <c r="AJ84" s="18">
        <v>185.18635543405696</v>
      </c>
      <c r="AK84" s="24">
        <v>219.43471921682976</v>
      </c>
      <c r="AL84" s="24"/>
      <c r="AM84" s="24">
        <v>264.78164113620608</v>
      </c>
      <c r="AN84" s="24">
        <v>275.02144049908969</v>
      </c>
      <c r="AO84" s="24">
        <v>282.37371691044234</v>
      </c>
    </row>
    <row r="86" spans="2:41" ht="15" x14ac:dyDescent="0.25">
      <c r="B86" s="11" t="s">
        <v>98</v>
      </c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2:41" x14ac:dyDescent="0.2">
      <c r="B87" s="13"/>
      <c r="C87" s="13"/>
      <c r="D87" s="14">
        <v>2005</v>
      </c>
      <c r="E87" s="14">
        <v>2010</v>
      </c>
      <c r="F87" s="14">
        <v>2015</v>
      </c>
      <c r="G87" s="14">
        <v>2020</v>
      </c>
      <c r="H87" s="14"/>
      <c r="I87" s="14">
        <v>2030</v>
      </c>
      <c r="J87" s="14">
        <v>2040</v>
      </c>
      <c r="K87" s="14">
        <v>2050</v>
      </c>
      <c r="L87" s="14" t="s">
        <v>9</v>
      </c>
      <c r="M87" s="14"/>
      <c r="N87" s="14">
        <v>2005</v>
      </c>
      <c r="O87" s="14">
        <v>2010</v>
      </c>
      <c r="P87" s="14">
        <v>2015</v>
      </c>
      <c r="Q87" s="14">
        <v>2020</v>
      </c>
      <c r="R87" s="14"/>
      <c r="S87" s="14">
        <v>2030</v>
      </c>
      <c r="T87" s="14">
        <v>2040</v>
      </c>
      <c r="U87" s="14">
        <v>2050</v>
      </c>
      <c r="V87" s="14" t="s">
        <v>9</v>
      </c>
      <c r="W87" s="14"/>
      <c r="X87" s="14">
        <v>2005</v>
      </c>
      <c r="Y87" s="14">
        <v>2010</v>
      </c>
      <c r="Z87" s="14">
        <v>2015</v>
      </c>
      <c r="AA87" s="14">
        <v>2020</v>
      </c>
      <c r="AB87" s="14"/>
      <c r="AC87" s="14">
        <v>2030</v>
      </c>
      <c r="AD87" s="14">
        <v>2040</v>
      </c>
      <c r="AE87" s="14">
        <v>2050</v>
      </c>
      <c r="AF87" s="14" t="s">
        <v>9</v>
      </c>
      <c r="AG87" s="14"/>
      <c r="AH87" s="14">
        <v>2005</v>
      </c>
      <c r="AI87" s="14">
        <v>2010</v>
      </c>
      <c r="AJ87" s="14">
        <v>2015</v>
      </c>
      <c r="AK87" s="14">
        <v>2020</v>
      </c>
      <c r="AL87" s="14"/>
      <c r="AM87" s="14">
        <v>2030</v>
      </c>
      <c r="AN87" s="14">
        <v>2040</v>
      </c>
      <c r="AO87" s="14">
        <v>2050</v>
      </c>
    </row>
    <row r="88" spans="2:41" x14ac:dyDescent="0.2">
      <c r="B88" s="1" t="s">
        <v>92</v>
      </c>
      <c r="C88" s="16" t="s">
        <v>82</v>
      </c>
      <c r="D88" s="18">
        <v>0</v>
      </c>
      <c r="E88" s="18">
        <v>0</v>
      </c>
      <c r="F88" s="18">
        <v>0</v>
      </c>
      <c r="G88" s="24">
        <v>0</v>
      </c>
      <c r="H88" s="24"/>
      <c r="I88" s="24">
        <v>0</v>
      </c>
      <c r="J88" s="24">
        <v>0</v>
      </c>
      <c r="K88" s="24">
        <v>0</v>
      </c>
      <c r="L88" s="23" t="s">
        <v>12</v>
      </c>
      <c r="M88" s="1"/>
      <c r="N88" s="18">
        <v>0</v>
      </c>
      <c r="O88" s="18">
        <v>0</v>
      </c>
      <c r="P88" s="18">
        <v>0</v>
      </c>
      <c r="Q88" s="24">
        <v>0</v>
      </c>
      <c r="R88" s="24"/>
      <c r="S88" s="24">
        <v>0</v>
      </c>
      <c r="T88" s="24">
        <v>0</v>
      </c>
      <c r="U88" s="24">
        <v>0</v>
      </c>
      <c r="V88" s="23" t="s">
        <v>12</v>
      </c>
      <c r="W88" s="1"/>
      <c r="X88" s="18">
        <v>0</v>
      </c>
      <c r="Y88" s="18">
        <v>0</v>
      </c>
      <c r="Z88" s="18">
        <v>0</v>
      </c>
      <c r="AA88" s="24">
        <v>0</v>
      </c>
      <c r="AB88" s="24"/>
      <c r="AC88" s="24">
        <v>0</v>
      </c>
      <c r="AD88" s="24">
        <v>0</v>
      </c>
      <c r="AE88" s="24">
        <v>0</v>
      </c>
      <c r="AF88" s="23" t="s">
        <v>12</v>
      </c>
      <c r="AG88" s="1"/>
      <c r="AH88" s="38">
        <v>0</v>
      </c>
      <c r="AI88" s="38">
        <v>0</v>
      </c>
      <c r="AJ88" s="38">
        <v>0</v>
      </c>
      <c r="AK88" s="39">
        <v>0</v>
      </c>
      <c r="AL88" s="39"/>
      <c r="AM88" s="39">
        <v>0</v>
      </c>
      <c r="AN88" s="39">
        <v>0</v>
      </c>
      <c r="AO88" s="39">
        <v>0</v>
      </c>
    </row>
    <row r="89" spans="2:41" x14ac:dyDescent="0.2">
      <c r="B89" s="1" t="s">
        <v>93</v>
      </c>
      <c r="C89" s="16" t="s">
        <v>82</v>
      </c>
      <c r="D89" s="18">
        <v>0</v>
      </c>
      <c r="E89" s="18">
        <v>0</v>
      </c>
      <c r="F89" s="18">
        <v>0</v>
      </c>
      <c r="G89" s="24">
        <v>0</v>
      </c>
      <c r="H89" s="24"/>
      <c r="I89" s="24">
        <v>0</v>
      </c>
      <c r="J89" s="24">
        <v>0</v>
      </c>
      <c r="K89" s="24">
        <v>0</v>
      </c>
      <c r="L89" s="23" t="s">
        <v>12</v>
      </c>
      <c r="M89" s="1"/>
      <c r="N89" s="18">
        <v>0</v>
      </c>
      <c r="O89" s="18">
        <v>0</v>
      </c>
      <c r="P89" s="18">
        <v>0</v>
      </c>
      <c r="Q89" s="24">
        <v>0</v>
      </c>
      <c r="R89" s="24"/>
      <c r="S89" s="24">
        <v>0</v>
      </c>
      <c r="T89" s="24">
        <v>0</v>
      </c>
      <c r="U89" s="24">
        <v>0</v>
      </c>
      <c r="V89" s="23" t="s">
        <v>12</v>
      </c>
      <c r="W89" s="1"/>
      <c r="X89" s="18">
        <v>9.2100000000000009</v>
      </c>
      <c r="Y89" s="18">
        <v>4.9196999999999997</v>
      </c>
      <c r="Z89" s="18">
        <v>3.2085100000000004</v>
      </c>
      <c r="AA89" s="24">
        <v>4.1535331248227694</v>
      </c>
      <c r="AB89" s="24"/>
      <c r="AC89" s="24">
        <v>5.3769</v>
      </c>
      <c r="AD89" s="24">
        <v>5.3769</v>
      </c>
      <c r="AE89" s="24">
        <v>5.3769</v>
      </c>
      <c r="AF89" s="23" t="s">
        <v>12</v>
      </c>
      <c r="AG89" s="1"/>
      <c r="AH89" s="18">
        <v>9.2100000000000009</v>
      </c>
      <c r="AI89" s="18">
        <v>4.9196999999999997</v>
      </c>
      <c r="AJ89" s="18">
        <v>3.2085100000000004</v>
      </c>
      <c r="AK89" s="24">
        <v>4.1535331248227694</v>
      </c>
      <c r="AL89" s="24"/>
      <c r="AM89" s="24">
        <v>5.3769</v>
      </c>
      <c r="AN89" s="24">
        <v>5.3769</v>
      </c>
      <c r="AO89" s="24">
        <v>5.3769</v>
      </c>
    </row>
    <row r="90" spans="2:41" x14ac:dyDescent="0.2">
      <c r="B90" s="1" t="s">
        <v>94</v>
      </c>
      <c r="C90" s="16" t="s">
        <v>82</v>
      </c>
      <c r="D90" s="18">
        <v>129.422</v>
      </c>
      <c r="E90" s="18">
        <v>161.39699999999999</v>
      </c>
      <c r="F90" s="18">
        <v>174.58240000000001</v>
      </c>
      <c r="G90" s="24">
        <v>178.65617056234021</v>
      </c>
      <c r="H90" s="24"/>
      <c r="I90" s="24">
        <v>182.82499999999999</v>
      </c>
      <c r="J90" s="24">
        <v>182.82499999999999</v>
      </c>
      <c r="K90" s="24">
        <v>182.82499999999999</v>
      </c>
      <c r="L90" s="23" t="s">
        <v>12</v>
      </c>
      <c r="M90" s="1"/>
      <c r="N90" s="18">
        <v>0</v>
      </c>
      <c r="O90" s="18">
        <v>0</v>
      </c>
      <c r="P90" s="18">
        <v>0</v>
      </c>
      <c r="Q90" s="24">
        <v>0</v>
      </c>
      <c r="R90" s="24"/>
      <c r="S90" s="24">
        <v>0</v>
      </c>
      <c r="T90" s="24">
        <v>0</v>
      </c>
      <c r="U90" s="24">
        <v>0</v>
      </c>
      <c r="V90" s="23" t="s">
        <v>12</v>
      </c>
      <c r="W90" s="1"/>
      <c r="X90" s="18">
        <v>0</v>
      </c>
      <c r="Y90" s="18">
        <v>0</v>
      </c>
      <c r="Z90" s="18">
        <v>0</v>
      </c>
      <c r="AA90" s="24">
        <v>0</v>
      </c>
      <c r="AB90" s="24"/>
      <c r="AC90" s="24">
        <v>0</v>
      </c>
      <c r="AD90" s="24">
        <v>0</v>
      </c>
      <c r="AE90" s="24">
        <v>0</v>
      </c>
      <c r="AF90" s="23" t="s">
        <v>12</v>
      </c>
      <c r="AG90" s="1"/>
      <c r="AH90" s="18">
        <v>129.422</v>
      </c>
      <c r="AI90" s="18">
        <v>161.39699999999999</v>
      </c>
      <c r="AJ90" s="18">
        <v>174.58240000000001</v>
      </c>
      <c r="AK90" s="24">
        <v>178.65617056234021</v>
      </c>
      <c r="AL90" s="24"/>
      <c r="AM90" s="24">
        <v>182.82499999999999</v>
      </c>
      <c r="AN90" s="24">
        <v>182.82499999999999</v>
      </c>
      <c r="AO90" s="24">
        <v>182.82499999999999</v>
      </c>
    </row>
    <row r="91" spans="2:41" x14ac:dyDescent="0.2">
      <c r="B91" s="1" t="s">
        <v>95</v>
      </c>
      <c r="C91" s="16" t="s">
        <v>82</v>
      </c>
      <c r="D91" s="18">
        <v>0</v>
      </c>
      <c r="E91" s="18">
        <v>0</v>
      </c>
      <c r="F91" s="18">
        <v>0</v>
      </c>
      <c r="G91" s="24">
        <v>0</v>
      </c>
      <c r="H91" s="24"/>
      <c r="I91" s="24">
        <v>0</v>
      </c>
      <c r="J91" s="24">
        <v>0</v>
      </c>
      <c r="K91" s="24">
        <v>0</v>
      </c>
      <c r="L91" s="23" t="s">
        <v>12</v>
      </c>
      <c r="M91" s="1"/>
      <c r="N91" s="18">
        <v>0</v>
      </c>
      <c r="O91" s="18">
        <v>0</v>
      </c>
      <c r="P91" s="18">
        <v>0</v>
      </c>
      <c r="Q91" s="24">
        <v>0</v>
      </c>
      <c r="R91" s="24"/>
      <c r="S91" s="24">
        <v>0</v>
      </c>
      <c r="T91" s="24">
        <v>0</v>
      </c>
      <c r="U91" s="24">
        <v>0</v>
      </c>
      <c r="V91" s="23" t="s">
        <v>12</v>
      </c>
      <c r="W91" s="1"/>
      <c r="X91" s="18">
        <v>0</v>
      </c>
      <c r="Y91" s="18">
        <v>0</v>
      </c>
      <c r="Z91" s="18">
        <v>0</v>
      </c>
      <c r="AA91" s="24">
        <v>0</v>
      </c>
      <c r="AB91" s="24"/>
      <c r="AC91" s="24">
        <v>0</v>
      </c>
      <c r="AD91" s="24">
        <v>0</v>
      </c>
      <c r="AE91" s="24">
        <v>0</v>
      </c>
      <c r="AF91" s="23" t="s">
        <v>12</v>
      </c>
      <c r="AG91" s="1"/>
      <c r="AH91" s="38">
        <v>0</v>
      </c>
      <c r="AI91" s="38">
        <v>0</v>
      </c>
      <c r="AJ91" s="38">
        <v>0</v>
      </c>
      <c r="AK91" s="39">
        <v>0</v>
      </c>
      <c r="AL91" s="39"/>
      <c r="AM91" s="39">
        <v>0</v>
      </c>
      <c r="AN91" s="39">
        <v>0</v>
      </c>
      <c r="AO91" s="39">
        <v>0</v>
      </c>
    </row>
    <row r="92" spans="2:41" x14ac:dyDescent="0.2">
      <c r="B92" s="1" t="s">
        <v>96</v>
      </c>
      <c r="C92" s="16" t="s">
        <v>82</v>
      </c>
      <c r="D92" s="18">
        <v>3.5550000000000002</v>
      </c>
      <c r="E92" s="18">
        <v>3.6811199999999999</v>
      </c>
      <c r="F92" s="18">
        <v>1.26119</v>
      </c>
      <c r="G92" s="24">
        <v>2.5818528719971634</v>
      </c>
      <c r="H92" s="24"/>
      <c r="I92" s="24">
        <v>5.2854559999999999</v>
      </c>
      <c r="J92" s="24">
        <v>5.2854559999999999</v>
      </c>
      <c r="K92" s="24">
        <v>5.2854559999999999</v>
      </c>
      <c r="L92" s="23" t="s">
        <v>12</v>
      </c>
      <c r="M92" s="1"/>
      <c r="N92" s="18">
        <v>0.121</v>
      </c>
      <c r="O92" s="18">
        <v>0.10048</v>
      </c>
      <c r="P92" s="18">
        <v>0</v>
      </c>
      <c r="Q92" s="24">
        <v>0</v>
      </c>
      <c r="R92" s="24"/>
      <c r="S92" s="24">
        <v>1.0194483200000002</v>
      </c>
      <c r="T92" s="24">
        <v>1.0194483200000002</v>
      </c>
      <c r="U92" s="24">
        <v>1.0194483200000002</v>
      </c>
      <c r="V92" s="23" t="s">
        <v>12</v>
      </c>
      <c r="W92" s="1"/>
      <c r="X92" s="18">
        <v>0.82</v>
      </c>
      <c r="Y92" s="18">
        <v>0.36332999999999999</v>
      </c>
      <c r="Z92" s="18">
        <v>0.86729999999999996</v>
      </c>
      <c r="AA92" s="24">
        <v>2.3022533278942174</v>
      </c>
      <c r="AB92" s="24"/>
      <c r="AC92" s="24">
        <v>6.1113460000000002</v>
      </c>
      <c r="AD92" s="24">
        <v>6.1113460000000002</v>
      </c>
      <c r="AE92" s="24">
        <v>6.1113460000000002</v>
      </c>
      <c r="AF92" s="23" t="s">
        <v>12</v>
      </c>
      <c r="AG92" s="1"/>
      <c r="AH92" s="18">
        <v>4.4960000000000004</v>
      </c>
      <c r="AI92" s="18">
        <v>4.1449300000000004</v>
      </c>
      <c r="AJ92" s="18">
        <v>2.1284900000000002</v>
      </c>
      <c r="AK92" s="24">
        <v>4.8841061998913808</v>
      </c>
      <c r="AL92" s="24"/>
      <c r="AM92" s="24">
        <v>12.41625032</v>
      </c>
      <c r="AN92" s="24">
        <v>12.41625032</v>
      </c>
      <c r="AO92" s="24">
        <v>12.41625032</v>
      </c>
    </row>
    <row r="93" spans="2:41" x14ac:dyDescent="0.2">
      <c r="B93" s="15" t="s">
        <v>97</v>
      </c>
      <c r="C93" s="16" t="s">
        <v>82</v>
      </c>
      <c r="D93" s="18">
        <f>SUM(D88:D92)</f>
        <v>132.977</v>
      </c>
      <c r="E93" s="18">
        <f t="shared" ref="E93:K93" si="0">SUM(E88:E92)</f>
        <v>165.07811999999998</v>
      </c>
      <c r="F93" s="18">
        <f t="shared" si="0"/>
        <v>175.84359000000001</v>
      </c>
      <c r="G93" s="24">
        <f t="shared" si="0"/>
        <v>181.23802343433738</v>
      </c>
      <c r="H93" s="24"/>
      <c r="I93" s="24">
        <f t="shared" si="0"/>
        <v>188.110456</v>
      </c>
      <c r="J93" s="24">
        <f t="shared" si="0"/>
        <v>188.110456</v>
      </c>
      <c r="K93" s="24">
        <f t="shared" si="0"/>
        <v>188.110456</v>
      </c>
      <c r="L93" s="23" t="s">
        <v>19</v>
      </c>
      <c r="M93" s="1"/>
      <c r="N93" s="18">
        <f t="shared" ref="N93:U93" si="1">SUM(N88:N92)</f>
        <v>0.121</v>
      </c>
      <c r="O93" s="18">
        <f t="shared" si="1"/>
        <v>0.10048</v>
      </c>
      <c r="P93" s="18">
        <f t="shared" si="1"/>
        <v>0</v>
      </c>
      <c r="Q93" s="24">
        <f t="shared" si="1"/>
        <v>0</v>
      </c>
      <c r="R93" s="24"/>
      <c r="S93" s="24">
        <f t="shared" si="1"/>
        <v>1.0194483200000002</v>
      </c>
      <c r="T93" s="24">
        <f t="shared" si="1"/>
        <v>1.0194483200000002</v>
      </c>
      <c r="U93" s="24">
        <f t="shared" si="1"/>
        <v>1.0194483200000002</v>
      </c>
      <c r="V93" s="23" t="s">
        <v>19</v>
      </c>
      <c r="W93" s="1"/>
      <c r="X93" s="18">
        <f t="shared" ref="X93:AE93" si="2">SUM(X88:X92)</f>
        <v>10.030000000000001</v>
      </c>
      <c r="Y93" s="18">
        <f t="shared" si="2"/>
        <v>5.2830300000000001</v>
      </c>
      <c r="Z93" s="18">
        <f t="shared" si="2"/>
        <v>4.0758100000000006</v>
      </c>
      <c r="AA93" s="24">
        <f t="shared" si="2"/>
        <v>6.4557864527169873</v>
      </c>
      <c r="AB93" s="24"/>
      <c r="AC93" s="24">
        <f t="shared" si="2"/>
        <v>11.488246</v>
      </c>
      <c r="AD93" s="24">
        <f t="shared" si="2"/>
        <v>11.488246</v>
      </c>
      <c r="AE93" s="24">
        <f t="shared" si="2"/>
        <v>11.488246</v>
      </c>
      <c r="AF93" s="23" t="s">
        <v>19</v>
      </c>
      <c r="AG93" s="1"/>
      <c r="AH93" s="18">
        <v>143.12800000000001</v>
      </c>
      <c r="AI93" s="18">
        <v>170.46162999999999</v>
      </c>
      <c r="AJ93" s="18">
        <v>179.9194</v>
      </c>
      <c r="AK93" s="24">
        <v>187.69380988705436</v>
      </c>
      <c r="AL93" s="24"/>
      <c r="AM93" s="24">
        <v>200.61815032000001</v>
      </c>
      <c r="AN93" s="24">
        <v>200.61815032000001</v>
      </c>
      <c r="AO93" s="24">
        <v>200.61815032000001</v>
      </c>
    </row>
    <row r="95" spans="2:41" ht="15.75" x14ac:dyDescent="0.25">
      <c r="B95" s="35" t="s">
        <v>101</v>
      </c>
      <c r="C95" s="34"/>
      <c r="D95" s="34"/>
      <c r="E95" s="13"/>
      <c r="F95" s="13"/>
      <c r="G95" s="13"/>
      <c r="H95" s="13"/>
      <c r="I95" s="13"/>
      <c r="J95" s="13"/>
      <c r="K95" s="13"/>
    </row>
    <row r="96" spans="2:41" x14ac:dyDescent="0.2">
      <c r="B96" s="31" t="s">
        <v>19</v>
      </c>
      <c r="C96" s="34" t="s">
        <v>63</v>
      </c>
      <c r="D96" s="34"/>
      <c r="E96" s="13"/>
      <c r="F96" s="13"/>
      <c r="G96" s="13"/>
      <c r="H96" s="13"/>
      <c r="I96" s="13"/>
      <c r="J96" s="13"/>
      <c r="K96" s="13"/>
    </row>
    <row r="97" spans="1:42" x14ac:dyDescent="0.2">
      <c r="B97" s="31" t="s">
        <v>12</v>
      </c>
      <c r="C97" s="34" t="s">
        <v>86</v>
      </c>
      <c r="D97" s="13"/>
      <c r="E97" s="13"/>
      <c r="F97" s="13"/>
      <c r="G97" s="13"/>
      <c r="H97" s="13"/>
      <c r="I97" s="13"/>
      <c r="J97" s="13"/>
      <c r="K97" s="13"/>
    </row>
    <row r="98" spans="1:42" x14ac:dyDescent="0.2">
      <c r="B98" s="31" t="s">
        <v>13</v>
      </c>
      <c r="C98" s="34" t="s">
        <v>87</v>
      </c>
      <c r="D98" s="13"/>
      <c r="E98" s="13"/>
      <c r="F98" s="13"/>
      <c r="G98" s="13"/>
      <c r="H98" s="13"/>
      <c r="I98" s="13"/>
      <c r="J98" s="13"/>
      <c r="K98" s="13"/>
    </row>
    <row r="99" spans="1:42" x14ac:dyDescent="0.2">
      <c r="B99" s="31" t="s">
        <v>16</v>
      </c>
      <c r="C99" s="34" t="s">
        <v>83</v>
      </c>
      <c r="D99" s="13"/>
      <c r="E99" s="13"/>
      <c r="F99" s="13"/>
      <c r="G99" s="13"/>
      <c r="H99" s="13"/>
      <c r="I99" s="13"/>
      <c r="J99" s="13"/>
      <c r="K99" s="13"/>
    </row>
    <row r="100" spans="1:42" x14ac:dyDescent="0.2">
      <c r="B100" s="31" t="s">
        <v>31</v>
      </c>
      <c r="C100" s="34" t="s">
        <v>89</v>
      </c>
      <c r="D100" s="13"/>
      <c r="E100" s="13"/>
      <c r="F100" s="13"/>
      <c r="G100" s="13"/>
      <c r="H100" s="13"/>
      <c r="I100" s="13"/>
      <c r="J100" s="13"/>
      <c r="K100" s="13"/>
    </row>
    <row r="101" spans="1:42" x14ac:dyDescent="0.2">
      <c r="B101" s="31" t="s">
        <v>36</v>
      </c>
      <c r="C101" s="34" t="s">
        <v>88</v>
      </c>
      <c r="D101" s="13"/>
      <c r="E101" s="13"/>
      <c r="F101" s="13"/>
      <c r="G101" s="13"/>
      <c r="H101" s="13"/>
      <c r="I101" s="13"/>
      <c r="J101" s="13"/>
      <c r="K101" s="13"/>
    </row>
    <row r="102" spans="1:42" x14ac:dyDescent="0.2">
      <c r="B102" s="31" t="s">
        <v>84</v>
      </c>
      <c r="C102" s="34" t="s">
        <v>85</v>
      </c>
      <c r="D102" s="13"/>
      <c r="E102" s="13"/>
      <c r="F102" s="13"/>
      <c r="G102" s="13"/>
      <c r="H102" s="13"/>
      <c r="I102" s="13"/>
      <c r="J102" s="13"/>
      <c r="K102" s="13"/>
    </row>
    <row r="106" spans="1:42" ht="15.75" x14ac:dyDescent="0.25">
      <c r="A106" s="32" t="s">
        <v>103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</row>
    <row r="108" spans="1:42" ht="15.75" x14ac:dyDescent="0.25">
      <c r="B108" s="35" t="s">
        <v>104</v>
      </c>
      <c r="C108" s="34"/>
      <c r="D108" s="34"/>
      <c r="E108" s="13"/>
      <c r="F108" s="13"/>
      <c r="G108" s="13"/>
      <c r="H108" s="13"/>
      <c r="I108" s="13"/>
      <c r="J108" s="13"/>
      <c r="K108" s="13"/>
    </row>
    <row r="109" spans="1:42" x14ac:dyDescent="0.2">
      <c r="B109" s="31" t="s">
        <v>105</v>
      </c>
      <c r="C109" s="34" t="s">
        <v>106</v>
      </c>
      <c r="D109" s="34"/>
      <c r="E109" s="13"/>
      <c r="F109" s="13"/>
      <c r="G109" s="13"/>
      <c r="H109" s="13"/>
      <c r="I109" s="13"/>
      <c r="J109" s="13"/>
      <c r="K109" s="13"/>
    </row>
    <row r="110" spans="1:42" x14ac:dyDescent="0.2">
      <c r="B110" s="31" t="s">
        <v>107</v>
      </c>
      <c r="C110" s="34" t="s">
        <v>108</v>
      </c>
      <c r="D110" s="13"/>
      <c r="E110" s="13"/>
      <c r="F110" s="13"/>
      <c r="G110" s="13"/>
      <c r="H110" s="13"/>
      <c r="I110" s="13"/>
      <c r="J110" s="13"/>
      <c r="K110" s="13"/>
    </row>
  </sheetData>
  <phoneticPr fontId="3" type="noConversion"/>
  <pageMargins left="0.74803149606299213" right="0.74803149606299213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tabSelected="1" topLeftCell="A5" workbookViewId="0">
      <selection activeCell="L39" sqref="L39"/>
    </sheetView>
  </sheetViews>
  <sheetFormatPr defaultRowHeight="12.75" x14ac:dyDescent="0.2"/>
  <cols>
    <col min="1" max="1" width="4.140625" customWidth="1"/>
    <col min="4" max="4" width="8.28515625" bestFit="1" customWidth="1"/>
    <col min="5" max="5" width="19" bestFit="1" customWidth="1"/>
    <col min="6" max="19" width="5" bestFit="1" customWidth="1"/>
    <col min="20" max="29" width="5.5703125" style="30" bestFit="1" customWidth="1"/>
    <col min="30" max="30" width="5" style="30" bestFit="1" customWidth="1"/>
    <col min="31" max="31" width="5.28515625" bestFit="1" customWidth="1"/>
  </cols>
  <sheetData>
    <row r="1" spans="1:35" x14ac:dyDescent="0.2"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35" ht="18.75" x14ac:dyDescent="0.3">
      <c r="B2" s="40" t="s">
        <v>142</v>
      </c>
    </row>
    <row r="3" spans="1:35" ht="15" x14ac:dyDescent="0.25">
      <c r="B3" s="109" t="s">
        <v>143</v>
      </c>
      <c r="C3" s="5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T3" s="41"/>
      <c r="U3" s="41"/>
      <c r="V3" s="41"/>
      <c r="W3" s="41"/>
      <c r="X3" s="41"/>
      <c r="Y3" s="41"/>
      <c r="Z3" s="41"/>
      <c r="AA3" s="41"/>
      <c r="AB3" s="41"/>
      <c r="AC3" s="108"/>
      <c r="AD3" s="108"/>
      <c r="AE3" s="108"/>
    </row>
    <row r="4" spans="1:35" ht="15" x14ac:dyDescent="0.25">
      <c r="B4" s="109" t="s">
        <v>134</v>
      </c>
      <c r="C4" s="5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T4" s="41"/>
      <c r="U4" s="41"/>
      <c r="V4" s="41"/>
      <c r="W4" s="41"/>
      <c r="X4" s="41"/>
      <c r="Y4" s="41"/>
      <c r="Z4" s="41"/>
      <c r="AA4" s="41"/>
      <c r="AB4" s="41"/>
      <c r="AC4" s="108"/>
      <c r="AD4" s="108"/>
      <c r="AE4" s="108"/>
    </row>
    <row r="5" spans="1:35" ht="15" x14ac:dyDescent="0.25">
      <c r="B5" s="110" t="s">
        <v>135</v>
      </c>
      <c r="C5" s="5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T5" s="41"/>
      <c r="U5" s="41"/>
      <c r="V5" s="41"/>
      <c r="W5" s="41"/>
      <c r="X5" s="41"/>
      <c r="Y5" s="41"/>
      <c r="Z5" s="41"/>
      <c r="AA5" s="41"/>
      <c r="AB5" s="41"/>
      <c r="AC5" s="108"/>
      <c r="AD5" s="108"/>
      <c r="AE5" s="108"/>
    </row>
    <row r="6" spans="1:35" ht="15" x14ac:dyDescent="0.25">
      <c r="B6" s="51"/>
      <c r="C6" s="5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T6" s="41"/>
      <c r="U6" s="41"/>
      <c r="V6" s="41"/>
      <c r="W6" s="41"/>
      <c r="X6" s="41"/>
      <c r="Y6" s="41"/>
      <c r="Z6" s="41"/>
      <c r="AA6" s="41"/>
      <c r="AB6" s="41"/>
      <c r="AC6" s="108"/>
      <c r="AD6" s="108"/>
      <c r="AE6" s="108"/>
    </row>
    <row r="7" spans="1:35" ht="15" x14ac:dyDescent="0.25">
      <c r="B7" s="51"/>
      <c r="C7" s="51"/>
      <c r="D7" s="41">
        <v>2005</v>
      </c>
      <c r="E7" s="41">
        <v>2006</v>
      </c>
      <c r="F7" s="41">
        <v>2007</v>
      </c>
      <c r="G7" s="41">
        <v>2008</v>
      </c>
      <c r="H7" s="41">
        <v>2009</v>
      </c>
      <c r="I7" s="41">
        <v>2010</v>
      </c>
      <c r="J7" s="41">
        <v>2011</v>
      </c>
      <c r="K7" s="41">
        <v>2012</v>
      </c>
      <c r="L7" s="41">
        <v>2013</v>
      </c>
      <c r="M7" s="41">
        <v>2014</v>
      </c>
      <c r="N7" s="41">
        <v>2015</v>
      </c>
      <c r="O7" s="41">
        <v>2016</v>
      </c>
      <c r="P7" s="41">
        <v>2017</v>
      </c>
      <c r="Q7" s="41">
        <v>2018</v>
      </c>
      <c r="R7" s="41">
        <v>2019</v>
      </c>
      <c r="S7" s="44">
        <v>2020</v>
      </c>
      <c r="T7" s="41">
        <v>2021</v>
      </c>
      <c r="U7" s="41">
        <v>2022</v>
      </c>
      <c r="V7" s="41">
        <v>2023</v>
      </c>
      <c r="W7" s="41">
        <v>2024</v>
      </c>
      <c r="X7" s="41">
        <v>2025</v>
      </c>
      <c r="Y7" s="41">
        <v>2026</v>
      </c>
      <c r="Z7" s="41">
        <v>2027</v>
      </c>
      <c r="AA7" s="41">
        <v>2028</v>
      </c>
      <c r="AB7" s="41">
        <v>2029</v>
      </c>
      <c r="AC7" s="75">
        <v>2030</v>
      </c>
      <c r="AD7" s="75">
        <v>2040</v>
      </c>
      <c r="AE7" s="75">
        <v>2050</v>
      </c>
    </row>
    <row r="8" spans="1:35" ht="15" x14ac:dyDescent="0.25">
      <c r="D8" s="42" t="s">
        <v>109</v>
      </c>
      <c r="E8" s="43" t="s">
        <v>110</v>
      </c>
      <c r="F8" s="41"/>
      <c r="G8" s="41"/>
      <c r="H8" s="41"/>
      <c r="I8" s="41"/>
      <c r="J8" s="41"/>
      <c r="K8" s="41"/>
      <c r="L8" s="41"/>
      <c r="M8" s="41"/>
      <c r="N8" s="41"/>
      <c r="S8" s="45"/>
      <c r="AC8" s="111"/>
      <c r="AD8" s="111"/>
      <c r="AE8" s="76"/>
    </row>
    <row r="9" spans="1:35" ht="15" x14ac:dyDescent="0.25">
      <c r="B9" s="46" t="s">
        <v>111</v>
      </c>
      <c r="C9" s="47" t="s">
        <v>114</v>
      </c>
      <c r="D9" s="48">
        <v>6.2858736823893366</v>
      </c>
      <c r="E9" s="48">
        <v>6.0956739928575985</v>
      </c>
      <c r="F9" s="48">
        <v>6.5976246538710388</v>
      </c>
      <c r="G9" s="48">
        <v>6.4552753241059957</v>
      </c>
      <c r="H9" s="48">
        <v>6.2978307832990925</v>
      </c>
      <c r="I9" s="48">
        <v>6.6273037137831423</v>
      </c>
      <c r="J9" s="48">
        <v>6.370536842703924</v>
      </c>
      <c r="K9" s="48">
        <v>6.5708354862639737</v>
      </c>
      <c r="L9" s="48">
        <v>5.7529629999999994</v>
      </c>
      <c r="M9" s="48">
        <v>6.0830929999999999</v>
      </c>
      <c r="N9" s="48">
        <v>6.1444112999139175</v>
      </c>
      <c r="O9" s="47"/>
      <c r="P9" s="47"/>
      <c r="Q9" s="47"/>
      <c r="R9" s="47"/>
      <c r="S9" s="49"/>
      <c r="T9" s="112"/>
      <c r="U9" s="112"/>
      <c r="V9" s="112"/>
      <c r="W9" s="112"/>
      <c r="X9" s="112"/>
      <c r="Y9" s="112"/>
      <c r="Z9" s="112"/>
      <c r="AA9" s="112"/>
      <c r="AB9" s="112"/>
      <c r="AC9" s="113"/>
      <c r="AD9" s="113"/>
      <c r="AE9" s="77"/>
    </row>
    <row r="10" spans="1:35" x14ac:dyDescent="0.2">
      <c r="B10" s="50"/>
      <c r="C10" s="51" t="s">
        <v>115</v>
      </c>
      <c r="D10" s="51"/>
      <c r="E10" s="51"/>
      <c r="F10" s="51"/>
      <c r="G10" s="51"/>
      <c r="H10" s="51"/>
      <c r="I10" s="51"/>
      <c r="J10" s="51"/>
      <c r="K10" s="51"/>
      <c r="L10" s="52">
        <v>6.2969879999999998</v>
      </c>
      <c r="M10" s="52">
        <v>6.3213119999999998</v>
      </c>
      <c r="N10" s="52">
        <v>6.3456359999999998</v>
      </c>
      <c r="O10" s="52">
        <v>6.3699599999999998</v>
      </c>
      <c r="P10" s="52">
        <v>6.3942839999999999</v>
      </c>
      <c r="Q10" s="52">
        <v>6.4186079999999999</v>
      </c>
      <c r="R10" s="52">
        <v>6.4429319999999999</v>
      </c>
      <c r="S10" s="53">
        <v>6.4672559999999999</v>
      </c>
      <c r="T10" s="54"/>
      <c r="U10" s="54"/>
      <c r="V10" s="54"/>
      <c r="W10" s="54"/>
      <c r="X10" s="54"/>
      <c r="Y10" s="54"/>
      <c r="Z10" s="54"/>
      <c r="AA10" s="54"/>
      <c r="AB10" s="54"/>
      <c r="AC10" s="114"/>
      <c r="AD10" s="115"/>
      <c r="AE10" s="78"/>
    </row>
    <row r="11" spans="1:35" x14ac:dyDescent="0.2">
      <c r="B11" s="50"/>
      <c r="C11" s="51" t="s">
        <v>116</v>
      </c>
      <c r="D11" s="51"/>
      <c r="E11" s="51"/>
      <c r="F11" s="51"/>
      <c r="G11" s="51"/>
      <c r="H11" s="51"/>
      <c r="I11" s="51"/>
      <c r="J11" s="51"/>
      <c r="K11" s="51"/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4"/>
      <c r="U11" s="54"/>
      <c r="V11" s="54"/>
      <c r="W11" s="54"/>
      <c r="X11" s="54"/>
      <c r="Y11" s="54"/>
      <c r="Z11" s="54"/>
      <c r="AA11" s="54"/>
      <c r="AB11" s="54"/>
      <c r="AC11" s="116"/>
      <c r="AD11" s="117"/>
      <c r="AE11" s="79"/>
    </row>
    <row r="12" spans="1:35" x14ac:dyDescent="0.2">
      <c r="B12" s="50"/>
      <c r="C12" s="51" t="s">
        <v>117</v>
      </c>
      <c r="D12" s="51"/>
      <c r="E12" s="51"/>
      <c r="F12" s="51"/>
      <c r="G12" s="51"/>
      <c r="H12" s="51"/>
      <c r="I12" s="51"/>
      <c r="J12" s="51"/>
      <c r="K12" s="51"/>
      <c r="L12" s="54"/>
      <c r="M12" s="54"/>
      <c r="N12" s="54"/>
      <c r="O12" s="54"/>
      <c r="P12" s="54"/>
      <c r="Q12" s="54"/>
      <c r="R12" s="54"/>
      <c r="S12" s="56">
        <v>0.11</v>
      </c>
      <c r="T12" s="54"/>
      <c r="U12" s="54"/>
      <c r="V12" s="54"/>
      <c r="W12" s="54"/>
      <c r="X12" s="54"/>
      <c r="Y12" s="54"/>
      <c r="Z12" s="54"/>
      <c r="AA12" s="54"/>
      <c r="AB12" s="54"/>
      <c r="AC12" s="80">
        <v>-0.13</v>
      </c>
      <c r="AD12" s="81"/>
      <c r="AE12" s="82">
        <f>AE15/D13-1</f>
        <v>-0.39100000000000001</v>
      </c>
    </row>
    <row r="13" spans="1:35" x14ac:dyDescent="0.2">
      <c r="B13" s="50"/>
      <c r="C13" s="51" t="s">
        <v>118</v>
      </c>
      <c r="D13" s="52">
        <f>(S10-S11)/(1+S12)</f>
        <v>5.8263567567567565</v>
      </c>
      <c r="E13" s="51"/>
      <c r="F13" s="51"/>
      <c r="G13" s="51"/>
      <c r="H13" s="51"/>
      <c r="I13" s="51"/>
      <c r="J13" s="51"/>
      <c r="K13" s="51"/>
      <c r="L13" s="54"/>
      <c r="M13" s="54"/>
      <c r="N13" s="54"/>
      <c r="O13" s="54"/>
      <c r="P13" s="54"/>
      <c r="Q13" s="54"/>
      <c r="R13" s="54"/>
      <c r="S13" s="56"/>
      <c r="T13" s="54"/>
      <c r="U13" s="54"/>
      <c r="V13" s="54"/>
      <c r="W13" s="54"/>
      <c r="X13" s="54"/>
      <c r="Y13" s="54"/>
      <c r="Z13" s="54"/>
      <c r="AA13" s="54"/>
      <c r="AB13" s="54"/>
      <c r="AC13" s="80"/>
      <c r="AD13" s="81"/>
      <c r="AE13" s="83"/>
    </row>
    <row r="14" spans="1:35" x14ac:dyDescent="0.2">
      <c r="B14" s="50"/>
      <c r="C14" s="51" t="s">
        <v>119</v>
      </c>
      <c r="D14" s="52"/>
      <c r="E14" s="51"/>
      <c r="F14" s="51"/>
      <c r="G14" s="51"/>
      <c r="H14" s="51"/>
      <c r="I14" s="51"/>
      <c r="J14" s="51"/>
      <c r="K14" s="51"/>
      <c r="L14" s="54"/>
      <c r="M14" s="51"/>
      <c r="N14" s="57">
        <f>N9</f>
        <v>6.1444112999139175</v>
      </c>
      <c r="O14" s="52">
        <f>($S14-$N14)/5+N14</f>
        <v>6.0555290399311339</v>
      </c>
      <c r="P14" s="52">
        <f>($S14-$N14)/5+O14</f>
        <v>5.9666467799483502</v>
      </c>
      <c r="Q14" s="52">
        <f>($S14-$N14)/5+P14</f>
        <v>5.8777645199655666</v>
      </c>
      <c r="R14" s="52">
        <f>($S14-$N14)/5+Q14</f>
        <v>5.7888822599827829</v>
      </c>
      <c r="S14" s="58">
        <v>5.7</v>
      </c>
      <c r="T14" s="54"/>
      <c r="U14" s="54"/>
      <c r="V14" s="54"/>
      <c r="W14" s="54"/>
      <c r="X14" s="54"/>
      <c r="Y14" s="54"/>
      <c r="Z14" s="54"/>
      <c r="AA14" s="54"/>
      <c r="AB14" s="54"/>
      <c r="AC14" s="118"/>
      <c r="AD14" s="119"/>
      <c r="AE14" s="84"/>
    </row>
    <row r="15" spans="1:35" x14ac:dyDescent="0.2">
      <c r="A15" s="88"/>
      <c r="B15" s="95"/>
      <c r="C15" s="73" t="s">
        <v>120</v>
      </c>
      <c r="D15" s="96"/>
      <c r="E15" s="97"/>
      <c r="F15" s="97"/>
      <c r="G15" s="97"/>
      <c r="H15" s="97"/>
      <c r="I15" s="97"/>
      <c r="J15" s="97"/>
      <c r="K15" s="97"/>
      <c r="L15" s="96">
        <f t="shared" ref="L15:S15" si="0">L10-L11</f>
        <v>6.2969879999999998</v>
      </c>
      <c r="M15" s="96">
        <f t="shared" si="0"/>
        <v>6.3213119999999998</v>
      </c>
      <c r="N15" s="96">
        <f t="shared" si="0"/>
        <v>6.3456359999999998</v>
      </c>
      <c r="O15" s="96">
        <f t="shared" si="0"/>
        <v>6.3699599999999998</v>
      </c>
      <c r="P15" s="96">
        <f t="shared" si="0"/>
        <v>6.3942839999999999</v>
      </c>
      <c r="Q15" s="96">
        <f t="shared" si="0"/>
        <v>6.4186079999999999</v>
      </c>
      <c r="R15" s="96">
        <f t="shared" si="0"/>
        <v>6.4429319999999999</v>
      </c>
      <c r="S15" s="96">
        <f t="shared" si="0"/>
        <v>6.4672559999999999</v>
      </c>
      <c r="T15" s="96">
        <f t="shared" ref="T15:AB15" si="1">($AC15-  AVERAGE($O14:$Q14)   )/($AC$7-$S$7)*(T$7-$S$7)+ AVERAGE($O14:$Q14)</f>
        <v>5.8768751397913537</v>
      </c>
      <c r="U15" s="96">
        <f t="shared" si="1"/>
        <v>5.7871034996343562</v>
      </c>
      <c r="V15" s="96">
        <f t="shared" si="1"/>
        <v>5.6973318594773597</v>
      </c>
      <c r="W15" s="96">
        <f t="shared" si="1"/>
        <v>5.6075602193203622</v>
      </c>
      <c r="X15" s="96">
        <f t="shared" si="1"/>
        <v>5.5177885791633647</v>
      </c>
      <c r="Y15" s="96">
        <f t="shared" si="1"/>
        <v>5.4280169390063673</v>
      </c>
      <c r="Z15" s="96">
        <f t="shared" si="1"/>
        <v>5.3382452988493698</v>
      </c>
      <c r="AA15" s="96">
        <f t="shared" si="1"/>
        <v>5.2484736586923733</v>
      </c>
      <c r="AB15" s="96">
        <f t="shared" si="1"/>
        <v>5.1587020185353758</v>
      </c>
      <c r="AC15" s="98">
        <f>D13*(1+AC12)</f>
        <v>5.0689303783783783</v>
      </c>
      <c r="AD15" s="99">
        <f>AVERAGE(AC15,AE15)</f>
        <v>4.3085908216216211</v>
      </c>
      <c r="AE15" s="100">
        <f>0.7*AC15</f>
        <v>3.5482512648648648</v>
      </c>
      <c r="AF15" s="88"/>
      <c r="AG15" s="27"/>
      <c r="AH15" s="27"/>
      <c r="AI15" s="27"/>
    </row>
    <row r="16" spans="1:35" x14ac:dyDescent="0.2">
      <c r="B16" s="50"/>
      <c r="C16" s="51" t="s">
        <v>121</v>
      </c>
      <c r="D16" s="54"/>
      <c r="E16" s="51"/>
      <c r="F16" s="51"/>
      <c r="G16" s="51"/>
      <c r="H16" s="51"/>
      <c r="I16" s="51"/>
      <c r="J16" s="51"/>
      <c r="K16" s="51"/>
      <c r="L16" s="54"/>
      <c r="M16" s="54"/>
      <c r="N16" s="54"/>
      <c r="O16" s="54"/>
      <c r="P16" s="54"/>
      <c r="Q16" s="54"/>
      <c r="R16" s="54"/>
      <c r="S16" s="59"/>
      <c r="T16" s="54">
        <v>0</v>
      </c>
      <c r="U16" s="54">
        <f>T16</f>
        <v>0</v>
      </c>
      <c r="V16" s="54">
        <f t="shared" ref="V16:AC16" si="2">U16</f>
        <v>0</v>
      </c>
      <c r="W16" s="54">
        <f t="shared" si="2"/>
        <v>0</v>
      </c>
      <c r="X16" s="54">
        <f t="shared" si="2"/>
        <v>0</v>
      </c>
      <c r="Y16" s="54">
        <f t="shared" si="2"/>
        <v>0</v>
      </c>
      <c r="Z16" s="54">
        <f t="shared" si="2"/>
        <v>0</v>
      </c>
      <c r="AA16" s="54">
        <f t="shared" si="2"/>
        <v>0</v>
      </c>
      <c r="AB16" s="54">
        <f t="shared" si="2"/>
        <v>0</v>
      </c>
      <c r="AC16" s="114">
        <f t="shared" si="2"/>
        <v>0</v>
      </c>
      <c r="AD16" s="115"/>
      <c r="AE16" s="78"/>
    </row>
    <row r="17" spans="1:35" x14ac:dyDescent="0.2">
      <c r="B17" s="50"/>
      <c r="C17" s="51" t="s">
        <v>122</v>
      </c>
      <c r="D17" s="54"/>
      <c r="E17" s="51"/>
      <c r="F17" s="51"/>
      <c r="G17" s="51"/>
      <c r="H17" s="51"/>
      <c r="I17" s="51"/>
      <c r="J17" s="51"/>
      <c r="K17" s="51"/>
      <c r="L17" s="54"/>
      <c r="M17" s="54"/>
      <c r="N17" s="54"/>
      <c r="O17" s="54"/>
      <c r="P17" s="54"/>
      <c r="Q17" s="54"/>
      <c r="R17" s="54"/>
      <c r="S17" s="59"/>
      <c r="T17" s="54">
        <f>0.017*D13/10</f>
        <v>9.9048064864864869E-3</v>
      </c>
      <c r="U17" s="54">
        <f t="shared" ref="U17:AC18" si="3">T17</f>
        <v>9.9048064864864869E-3</v>
      </c>
      <c r="V17" s="54">
        <f t="shared" si="3"/>
        <v>9.9048064864864869E-3</v>
      </c>
      <c r="W17" s="54">
        <f t="shared" si="3"/>
        <v>9.9048064864864869E-3</v>
      </c>
      <c r="X17" s="54">
        <f t="shared" si="3"/>
        <v>9.9048064864864869E-3</v>
      </c>
      <c r="Y17" s="54">
        <f t="shared" si="3"/>
        <v>9.9048064864864869E-3</v>
      </c>
      <c r="Z17" s="54">
        <f t="shared" si="3"/>
        <v>9.9048064864864869E-3</v>
      </c>
      <c r="AA17" s="54">
        <f t="shared" si="3"/>
        <v>9.9048064864864869E-3</v>
      </c>
      <c r="AB17" s="54">
        <f t="shared" si="3"/>
        <v>9.9048064864864869E-3</v>
      </c>
      <c r="AC17" s="114">
        <f t="shared" si="3"/>
        <v>9.9048064864864869E-3</v>
      </c>
      <c r="AD17" s="115"/>
      <c r="AE17" s="78"/>
    </row>
    <row r="18" spans="1:35" x14ac:dyDescent="0.2">
      <c r="B18" s="50"/>
      <c r="C18" s="60" t="s">
        <v>123</v>
      </c>
      <c r="D18" s="61"/>
      <c r="E18" s="60"/>
      <c r="F18" s="60"/>
      <c r="G18" s="60"/>
      <c r="H18" s="60"/>
      <c r="I18" s="60"/>
      <c r="J18" s="60"/>
      <c r="K18" s="60"/>
      <c r="L18" s="61"/>
      <c r="M18" s="61"/>
      <c r="N18" s="61"/>
      <c r="O18" s="61"/>
      <c r="P18" s="61"/>
      <c r="Q18" s="61"/>
      <c r="R18" s="61"/>
      <c r="S18" s="62"/>
      <c r="T18" s="120">
        <f>0.146/10</f>
        <v>1.4599999999999998E-2</v>
      </c>
      <c r="U18" s="120">
        <f t="shared" si="3"/>
        <v>1.4599999999999998E-2</v>
      </c>
      <c r="V18" s="120">
        <f t="shared" si="3"/>
        <v>1.4599999999999998E-2</v>
      </c>
      <c r="W18" s="120">
        <f t="shared" si="3"/>
        <v>1.4599999999999998E-2</v>
      </c>
      <c r="X18" s="120">
        <f t="shared" si="3"/>
        <v>1.4599999999999998E-2</v>
      </c>
      <c r="Y18" s="120">
        <f t="shared" si="3"/>
        <v>1.4599999999999998E-2</v>
      </c>
      <c r="Z18" s="120">
        <f t="shared" si="3"/>
        <v>1.4599999999999998E-2</v>
      </c>
      <c r="AA18" s="120">
        <f t="shared" si="3"/>
        <v>1.4599999999999998E-2</v>
      </c>
      <c r="AB18" s="120">
        <f t="shared" si="3"/>
        <v>1.4599999999999998E-2</v>
      </c>
      <c r="AC18" s="121">
        <f t="shared" si="3"/>
        <v>1.4599999999999998E-2</v>
      </c>
      <c r="AD18" s="122"/>
      <c r="AE18" s="85"/>
    </row>
    <row r="19" spans="1:35" ht="15" x14ac:dyDescent="0.25">
      <c r="A19" s="74"/>
      <c r="B19" s="89"/>
      <c r="C19" s="72" t="s">
        <v>124</v>
      </c>
      <c r="D19" s="90"/>
      <c r="E19" s="91"/>
      <c r="F19" s="91"/>
      <c r="G19" s="91"/>
      <c r="H19" s="91"/>
      <c r="I19" s="91"/>
      <c r="J19" s="91"/>
      <c r="K19" s="91"/>
      <c r="L19" s="90">
        <f>L15-SUM(L16:L18)</f>
        <v>6.2969879999999998</v>
      </c>
      <c r="M19" s="90">
        <f t="shared" ref="M19:S19" si="4">M15-SUM(M16:M18)</f>
        <v>6.3213119999999998</v>
      </c>
      <c r="N19" s="90">
        <f t="shared" si="4"/>
        <v>6.3456359999999998</v>
      </c>
      <c r="O19" s="90">
        <f t="shared" si="4"/>
        <v>6.3699599999999998</v>
      </c>
      <c r="P19" s="90">
        <f t="shared" si="4"/>
        <v>6.3942839999999999</v>
      </c>
      <c r="Q19" s="90">
        <f t="shared" si="4"/>
        <v>6.4186079999999999</v>
      </c>
      <c r="R19" s="90">
        <f t="shared" si="4"/>
        <v>6.4429319999999999</v>
      </c>
      <c r="S19" s="90">
        <f t="shared" si="4"/>
        <v>6.4672559999999999</v>
      </c>
      <c r="T19" s="90">
        <f>T15+SUM(T16:T18)</f>
        <v>5.9013799462778405</v>
      </c>
      <c r="U19" s="90">
        <f t="shared" ref="U19:AC19" si="5">U15+SUM(U16:U18)</f>
        <v>5.811608306120843</v>
      </c>
      <c r="V19" s="90">
        <f t="shared" si="5"/>
        <v>5.7218366659638464</v>
      </c>
      <c r="W19" s="90">
        <f t="shared" si="5"/>
        <v>5.632065025806849</v>
      </c>
      <c r="X19" s="90">
        <f t="shared" si="5"/>
        <v>5.5422933856498515</v>
      </c>
      <c r="Y19" s="90">
        <f t="shared" si="5"/>
        <v>5.4525217454928541</v>
      </c>
      <c r="Z19" s="90">
        <f t="shared" si="5"/>
        <v>5.3627501053358566</v>
      </c>
      <c r="AA19" s="90">
        <f t="shared" si="5"/>
        <v>5.27297846517886</v>
      </c>
      <c r="AB19" s="90">
        <f t="shared" si="5"/>
        <v>5.1832068250218626</v>
      </c>
      <c r="AC19" s="92">
        <f t="shared" si="5"/>
        <v>5.0934351848648651</v>
      </c>
      <c r="AD19" s="93"/>
      <c r="AE19" s="94"/>
      <c r="AF19" s="74"/>
    </row>
    <row r="20" spans="1:35" x14ac:dyDescent="0.2">
      <c r="B20" s="51"/>
      <c r="C20" s="63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7"/>
      <c r="O20" s="57"/>
      <c r="P20" s="57"/>
      <c r="Q20" s="57"/>
      <c r="R20" s="57"/>
      <c r="S20" s="64"/>
      <c r="T20" s="52"/>
      <c r="U20" s="52"/>
      <c r="V20" s="52"/>
      <c r="W20" s="52"/>
      <c r="X20" s="52"/>
      <c r="Y20" s="52"/>
      <c r="Z20" s="52"/>
      <c r="AA20" s="52"/>
      <c r="AB20" s="52"/>
      <c r="AC20" s="123"/>
      <c r="AD20" s="123"/>
      <c r="AE20" s="86"/>
    </row>
    <row r="21" spans="1:35" x14ac:dyDescent="0.2">
      <c r="D21" s="30"/>
      <c r="L21" s="30"/>
      <c r="M21" s="30"/>
      <c r="N21" s="30"/>
      <c r="O21" s="30"/>
      <c r="P21" s="30"/>
      <c r="Q21" s="30"/>
      <c r="R21" s="30"/>
      <c r="S21" s="65"/>
      <c r="AC21" s="54"/>
      <c r="AD21" s="54"/>
      <c r="AE21" s="51"/>
    </row>
    <row r="22" spans="1:35" ht="15" x14ac:dyDescent="0.25">
      <c r="B22" s="46" t="s">
        <v>112</v>
      </c>
      <c r="C22" s="47" t="s">
        <v>114</v>
      </c>
      <c r="D22" s="48">
        <v>8.432623869672101</v>
      </c>
      <c r="E22" s="48">
        <v>8.8656208559288139</v>
      </c>
      <c r="F22" s="48">
        <v>9.4158513754668167</v>
      </c>
      <c r="G22" s="48">
        <v>9.0523008125532165</v>
      </c>
      <c r="H22" s="48">
        <v>8.5890178936778092</v>
      </c>
      <c r="I22" s="48">
        <v>8.9572320388980895</v>
      </c>
      <c r="J22" s="48">
        <v>8.4992238209970967</v>
      </c>
      <c r="K22" s="48">
        <v>8.5820081247793798</v>
      </c>
      <c r="L22" s="48">
        <v>8.7768569999999997</v>
      </c>
      <c r="M22" s="48">
        <v>9.017595</v>
      </c>
      <c r="N22" s="48">
        <v>9.0051211278538723</v>
      </c>
      <c r="O22" s="47"/>
      <c r="P22" s="47"/>
      <c r="Q22" s="47"/>
      <c r="R22" s="47"/>
      <c r="S22" s="49"/>
      <c r="T22" s="112"/>
      <c r="U22" s="112"/>
      <c r="V22" s="112"/>
      <c r="W22" s="112"/>
      <c r="X22" s="112"/>
      <c r="Y22" s="112"/>
      <c r="Z22" s="112"/>
      <c r="AA22" s="112"/>
      <c r="AB22" s="112"/>
      <c r="AC22" s="124"/>
      <c r="AD22" s="113"/>
      <c r="AE22" s="77"/>
      <c r="AF22" s="71"/>
    </row>
    <row r="23" spans="1:35" x14ac:dyDescent="0.2">
      <c r="B23" s="50"/>
      <c r="C23" s="51" t="s">
        <v>115</v>
      </c>
      <c r="D23" s="51"/>
      <c r="E23" s="51"/>
      <c r="F23" s="51"/>
      <c r="G23" s="51"/>
      <c r="H23" s="51"/>
      <c r="I23" s="51"/>
      <c r="J23" s="51"/>
      <c r="K23" s="51"/>
      <c r="L23" s="52">
        <v>9.2792480000000008</v>
      </c>
      <c r="M23" s="52">
        <v>9.3700720000000004</v>
      </c>
      <c r="N23" s="52">
        <v>9.4608969999999992</v>
      </c>
      <c r="O23" s="52">
        <v>9.5517210000000006</v>
      </c>
      <c r="P23" s="52">
        <v>9.6425459999999994</v>
      </c>
      <c r="Q23" s="52">
        <v>9.7333700000000007</v>
      </c>
      <c r="R23" s="52">
        <v>9.8241940000000003</v>
      </c>
      <c r="S23" s="53">
        <v>9.9150189999999991</v>
      </c>
      <c r="T23" s="54"/>
      <c r="U23" s="54"/>
      <c r="V23" s="54"/>
      <c r="W23" s="54"/>
      <c r="X23" s="54"/>
      <c r="Y23" s="54"/>
      <c r="Z23" s="54"/>
      <c r="AA23" s="54"/>
      <c r="AB23" s="54"/>
      <c r="AC23" s="114"/>
      <c r="AD23" s="115"/>
      <c r="AE23" s="78"/>
      <c r="AF23" s="71"/>
    </row>
    <row r="24" spans="1:35" x14ac:dyDescent="0.2">
      <c r="B24" s="50"/>
      <c r="C24" s="51" t="s">
        <v>116</v>
      </c>
      <c r="D24" s="51"/>
      <c r="E24" s="51"/>
      <c r="F24" s="51"/>
      <c r="G24" s="51"/>
      <c r="H24" s="51"/>
      <c r="I24" s="51"/>
      <c r="J24" s="51"/>
      <c r="K24" s="51"/>
      <c r="L24" s="66">
        <v>1.9186000000000002E-2</v>
      </c>
      <c r="M24" s="66">
        <v>1.8834E-2</v>
      </c>
      <c r="N24" s="66">
        <v>1.8481999999999998E-2</v>
      </c>
      <c r="O24" s="66">
        <v>1.813E-2</v>
      </c>
      <c r="P24" s="66">
        <v>1.7777999999999999E-2</v>
      </c>
      <c r="Q24" s="66">
        <v>1.7426000000000001E-2</v>
      </c>
      <c r="R24" s="66">
        <v>1.7072E-2</v>
      </c>
      <c r="S24" s="67">
        <v>1.6719999999999999E-2</v>
      </c>
      <c r="T24" s="54"/>
      <c r="U24" s="54"/>
      <c r="V24" s="54"/>
      <c r="W24" s="54"/>
      <c r="X24" s="54"/>
      <c r="Y24" s="54"/>
      <c r="Z24" s="54"/>
      <c r="AA24" s="54"/>
      <c r="AB24" s="54"/>
      <c r="AC24" s="116"/>
      <c r="AD24" s="117"/>
      <c r="AE24" s="79"/>
      <c r="AF24" s="71"/>
    </row>
    <row r="25" spans="1:35" x14ac:dyDescent="0.2">
      <c r="B25" s="50"/>
      <c r="C25" s="51" t="s">
        <v>117</v>
      </c>
      <c r="D25" s="51"/>
      <c r="E25" s="51"/>
      <c r="F25" s="51"/>
      <c r="G25" s="51"/>
      <c r="H25" s="51"/>
      <c r="I25" s="51"/>
      <c r="J25" s="51"/>
      <c r="K25" s="51"/>
      <c r="L25" s="66"/>
      <c r="M25" s="66"/>
      <c r="N25" s="66"/>
      <c r="O25" s="66"/>
      <c r="P25" s="66"/>
      <c r="Q25" s="66"/>
      <c r="R25" s="66"/>
      <c r="S25" s="56">
        <v>0.17</v>
      </c>
      <c r="T25" s="54"/>
      <c r="U25" s="54"/>
      <c r="V25" s="54"/>
      <c r="W25" s="54"/>
      <c r="X25" s="54"/>
      <c r="Y25" s="54"/>
      <c r="Z25" s="54"/>
      <c r="AA25" s="54"/>
      <c r="AB25" s="54"/>
      <c r="AC25" s="80">
        <v>-0.06</v>
      </c>
      <c r="AD25" s="81"/>
      <c r="AE25" s="82">
        <f>AE28/D26-1</f>
        <v>-0.34200000000000008</v>
      </c>
      <c r="AF25" s="71"/>
    </row>
    <row r="26" spans="1:35" x14ac:dyDescent="0.2">
      <c r="B26" s="50"/>
      <c r="C26" s="51" t="s">
        <v>127</v>
      </c>
      <c r="D26" s="52">
        <f>(S23-S24)/(1+S25)</f>
        <v>8.4600846153846163</v>
      </c>
      <c r="E26" s="51"/>
      <c r="F26" s="51"/>
      <c r="G26" s="51"/>
      <c r="H26" s="51"/>
      <c r="I26" s="51"/>
      <c r="J26" s="51"/>
      <c r="K26" s="51"/>
      <c r="L26" s="66"/>
      <c r="M26" s="66"/>
      <c r="N26" s="66"/>
      <c r="O26" s="66"/>
      <c r="P26" s="66"/>
      <c r="Q26" s="66"/>
      <c r="R26" s="66"/>
      <c r="S26" s="56"/>
      <c r="T26" s="54"/>
      <c r="U26" s="54"/>
      <c r="V26" s="54"/>
      <c r="W26" s="54"/>
      <c r="X26" s="54"/>
      <c r="Y26" s="54"/>
      <c r="Z26" s="54"/>
      <c r="AA26" s="54"/>
      <c r="AB26" s="54"/>
      <c r="AC26" s="80"/>
      <c r="AD26" s="81"/>
      <c r="AE26" s="83"/>
      <c r="AF26" s="71"/>
    </row>
    <row r="27" spans="1:35" x14ac:dyDescent="0.2">
      <c r="B27" s="50"/>
      <c r="C27" s="51" t="s">
        <v>119</v>
      </c>
      <c r="D27" s="52"/>
      <c r="E27" s="51"/>
      <c r="F27" s="51"/>
      <c r="G27" s="51"/>
      <c r="H27" s="51"/>
      <c r="I27" s="51"/>
      <c r="J27" s="51"/>
      <c r="K27" s="51"/>
      <c r="L27" s="66"/>
      <c r="M27" s="51"/>
      <c r="N27" s="57">
        <f>N22</f>
        <v>9.0051211278538723</v>
      </c>
      <c r="O27" s="52">
        <f>($S27-$N27)/5+N27</f>
        <v>9.0240969022830981</v>
      </c>
      <c r="P27" s="52">
        <f>($S27-$N27)/5+O27</f>
        <v>9.043072676712324</v>
      </c>
      <c r="Q27" s="52">
        <f>($S27-$N27)/5+P27</f>
        <v>9.0620484511415498</v>
      </c>
      <c r="R27" s="52">
        <f>($S27-$N27)/5+Q27</f>
        <v>9.0810242255707756</v>
      </c>
      <c r="S27" s="68">
        <v>9.1</v>
      </c>
      <c r="T27" s="54"/>
      <c r="U27" s="54"/>
      <c r="V27" s="54"/>
      <c r="W27" s="54"/>
      <c r="X27" s="54"/>
      <c r="Y27" s="54"/>
      <c r="Z27" s="54"/>
      <c r="AA27" s="54"/>
      <c r="AB27" s="54"/>
      <c r="AC27" s="80"/>
      <c r="AD27" s="81"/>
      <c r="AE27" s="83"/>
      <c r="AF27" s="71"/>
    </row>
    <row r="28" spans="1:35" x14ac:dyDescent="0.2">
      <c r="A28" s="88"/>
      <c r="B28" s="95"/>
      <c r="C28" s="73" t="s">
        <v>120</v>
      </c>
      <c r="D28" s="101"/>
      <c r="E28" s="73"/>
      <c r="F28" s="73"/>
      <c r="G28" s="73"/>
      <c r="H28" s="73"/>
      <c r="I28" s="73"/>
      <c r="J28" s="73"/>
      <c r="K28" s="73"/>
      <c r="L28" s="101">
        <f t="shared" ref="L28:S28" si="6">L23-L24</f>
        <v>9.2600620000000013</v>
      </c>
      <c r="M28" s="101">
        <f t="shared" si="6"/>
        <v>9.3512380000000004</v>
      </c>
      <c r="N28" s="101">
        <f t="shared" si="6"/>
        <v>9.4424149999999987</v>
      </c>
      <c r="O28" s="101">
        <f t="shared" si="6"/>
        <v>9.5335910000000013</v>
      </c>
      <c r="P28" s="101">
        <f t="shared" si="6"/>
        <v>9.6247679999999995</v>
      </c>
      <c r="Q28" s="101">
        <f t="shared" si="6"/>
        <v>9.7159440000000004</v>
      </c>
      <c r="R28" s="101">
        <f t="shared" si="6"/>
        <v>9.8071219999999997</v>
      </c>
      <c r="S28" s="101">
        <f t="shared" si="6"/>
        <v>9.8982989999999997</v>
      </c>
      <c r="T28" s="96">
        <f t="shared" ref="T28:AB28" si="7">($AC28-  AVERAGE($O27:$Q27)   )/($AC$7-$S$7)*(T$7-$S$7)+ AVERAGE($O27:$Q27)</f>
        <v>8.9340133628872458</v>
      </c>
      <c r="U28" s="96">
        <f t="shared" si="7"/>
        <v>8.8249540490621676</v>
      </c>
      <c r="V28" s="96">
        <f t="shared" si="7"/>
        <v>8.7158947352370877</v>
      </c>
      <c r="W28" s="96">
        <f t="shared" si="7"/>
        <v>8.6068354214120095</v>
      </c>
      <c r="X28" s="96">
        <f t="shared" si="7"/>
        <v>8.4977761075869314</v>
      </c>
      <c r="Y28" s="96">
        <f t="shared" si="7"/>
        <v>8.3887167937618532</v>
      </c>
      <c r="Z28" s="96">
        <f t="shared" si="7"/>
        <v>8.279657479936775</v>
      </c>
      <c r="AA28" s="96">
        <f t="shared" si="7"/>
        <v>8.1705981661116951</v>
      </c>
      <c r="AB28" s="96">
        <f t="shared" si="7"/>
        <v>8.0615388522866169</v>
      </c>
      <c r="AC28" s="98">
        <f>D26*(1+AC25)</f>
        <v>7.9524795384615388</v>
      </c>
      <c r="AD28" s="99">
        <f>AVERAGE(AC28,AE28)</f>
        <v>6.759607607692308</v>
      </c>
      <c r="AE28" s="100">
        <f>0.7*AC28</f>
        <v>5.5667356769230771</v>
      </c>
      <c r="AF28" s="102"/>
      <c r="AG28" s="27"/>
      <c r="AH28" s="27"/>
      <c r="AI28" s="27"/>
    </row>
    <row r="29" spans="1:35" x14ac:dyDescent="0.2">
      <c r="B29" s="50"/>
      <c r="C29" s="51" t="s">
        <v>121</v>
      </c>
      <c r="D29" s="54"/>
      <c r="E29" s="51"/>
      <c r="F29" s="51"/>
      <c r="G29" s="51"/>
      <c r="H29" s="51"/>
      <c r="I29" s="51"/>
      <c r="J29" s="51"/>
      <c r="K29" s="51"/>
      <c r="L29" s="52"/>
      <c r="M29" s="52"/>
      <c r="N29" s="52"/>
      <c r="O29" s="52"/>
      <c r="P29" s="52"/>
      <c r="Q29" s="52"/>
      <c r="R29" s="52"/>
      <c r="S29" s="68"/>
      <c r="T29" s="54">
        <v>0</v>
      </c>
      <c r="U29" s="54">
        <f>T29</f>
        <v>0</v>
      </c>
      <c r="V29" s="54">
        <f t="shared" ref="V29:AC29" si="8">U29</f>
        <v>0</v>
      </c>
      <c r="W29" s="54">
        <f t="shared" si="8"/>
        <v>0</v>
      </c>
      <c r="X29" s="54">
        <f t="shared" si="8"/>
        <v>0</v>
      </c>
      <c r="Y29" s="54">
        <f t="shared" si="8"/>
        <v>0</v>
      </c>
      <c r="Z29" s="54">
        <f t="shared" si="8"/>
        <v>0</v>
      </c>
      <c r="AA29" s="54">
        <f t="shared" si="8"/>
        <v>0</v>
      </c>
      <c r="AB29" s="54">
        <f t="shared" si="8"/>
        <v>0</v>
      </c>
      <c r="AC29" s="114">
        <f t="shared" si="8"/>
        <v>0</v>
      </c>
      <c r="AD29" s="115"/>
      <c r="AE29" s="78"/>
      <c r="AF29" s="71"/>
    </row>
    <row r="30" spans="1:35" x14ac:dyDescent="0.2">
      <c r="B30" s="50"/>
      <c r="C30" s="51" t="s">
        <v>122</v>
      </c>
      <c r="D30" s="54"/>
      <c r="E30" s="51"/>
      <c r="F30" s="51"/>
      <c r="G30" s="51"/>
      <c r="H30" s="51"/>
      <c r="I30" s="51"/>
      <c r="J30" s="51"/>
      <c r="K30" s="51"/>
      <c r="L30" s="52"/>
      <c r="M30" s="52"/>
      <c r="N30" s="52"/>
      <c r="O30" s="52"/>
      <c r="P30" s="52"/>
      <c r="Q30" s="52"/>
      <c r="R30" s="52"/>
      <c r="S30" s="68"/>
      <c r="T30" s="54">
        <f>0.038*D26/10</f>
        <v>3.2148321538461547E-2</v>
      </c>
      <c r="U30" s="54">
        <f t="shared" ref="U30:AC31" si="9">T30</f>
        <v>3.2148321538461547E-2</v>
      </c>
      <c r="V30" s="54">
        <f t="shared" si="9"/>
        <v>3.2148321538461547E-2</v>
      </c>
      <c r="W30" s="54">
        <f t="shared" si="9"/>
        <v>3.2148321538461547E-2</v>
      </c>
      <c r="X30" s="54">
        <f t="shared" si="9"/>
        <v>3.2148321538461547E-2</v>
      </c>
      <c r="Y30" s="54">
        <f t="shared" si="9"/>
        <v>3.2148321538461547E-2</v>
      </c>
      <c r="Z30" s="54">
        <f t="shared" si="9"/>
        <v>3.2148321538461547E-2</v>
      </c>
      <c r="AA30" s="54">
        <f t="shared" si="9"/>
        <v>3.2148321538461547E-2</v>
      </c>
      <c r="AB30" s="54">
        <f t="shared" si="9"/>
        <v>3.2148321538461547E-2</v>
      </c>
      <c r="AC30" s="114">
        <f t="shared" si="9"/>
        <v>3.2148321538461547E-2</v>
      </c>
      <c r="AD30" s="115"/>
      <c r="AE30" s="78"/>
      <c r="AF30" s="71"/>
    </row>
    <row r="31" spans="1:35" x14ac:dyDescent="0.2">
      <c r="B31" s="50"/>
      <c r="C31" s="60" t="s">
        <v>123</v>
      </c>
      <c r="D31" s="61"/>
      <c r="E31" s="60"/>
      <c r="F31" s="60"/>
      <c r="G31" s="60"/>
      <c r="H31" s="60"/>
      <c r="I31" s="60"/>
      <c r="J31" s="60"/>
      <c r="K31" s="60"/>
      <c r="L31" s="61"/>
      <c r="M31" s="61"/>
      <c r="N31" s="61"/>
      <c r="O31" s="61"/>
      <c r="P31" s="61"/>
      <c r="Q31" s="61"/>
      <c r="R31" s="61"/>
      <c r="S31" s="62"/>
      <c r="T31" s="125">
        <f>1.698/10</f>
        <v>0.16980000000000001</v>
      </c>
      <c r="U31" s="125">
        <f t="shared" si="9"/>
        <v>0.16980000000000001</v>
      </c>
      <c r="V31" s="125">
        <f t="shared" si="9"/>
        <v>0.16980000000000001</v>
      </c>
      <c r="W31" s="125">
        <f t="shared" si="9"/>
        <v>0.16980000000000001</v>
      </c>
      <c r="X31" s="125">
        <f t="shared" si="9"/>
        <v>0.16980000000000001</v>
      </c>
      <c r="Y31" s="125">
        <f t="shared" si="9"/>
        <v>0.16980000000000001</v>
      </c>
      <c r="Z31" s="125">
        <f t="shared" si="9"/>
        <v>0.16980000000000001</v>
      </c>
      <c r="AA31" s="125">
        <f t="shared" si="9"/>
        <v>0.16980000000000001</v>
      </c>
      <c r="AB31" s="125">
        <f t="shared" si="9"/>
        <v>0.16980000000000001</v>
      </c>
      <c r="AC31" s="126">
        <f t="shared" si="9"/>
        <v>0.16980000000000001</v>
      </c>
      <c r="AD31" s="122"/>
      <c r="AE31" s="85"/>
      <c r="AF31" s="71"/>
    </row>
    <row r="32" spans="1:35" ht="15" x14ac:dyDescent="0.25">
      <c r="A32" s="74"/>
      <c r="B32" s="89"/>
      <c r="C32" s="72" t="s">
        <v>124</v>
      </c>
      <c r="D32" s="103"/>
      <c r="E32" s="104"/>
      <c r="F32" s="104"/>
      <c r="G32" s="104"/>
      <c r="H32" s="104"/>
      <c r="I32" s="104"/>
      <c r="J32" s="104"/>
      <c r="K32" s="104"/>
      <c r="L32" s="103">
        <f t="shared" ref="L32:S32" si="10">L28-SUM(L29:L31)</f>
        <v>9.2600620000000013</v>
      </c>
      <c r="M32" s="103">
        <f t="shared" si="10"/>
        <v>9.3512380000000004</v>
      </c>
      <c r="N32" s="103">
        <f t="shared" si="10"/>
        <v>9.4424149999999987</v>
      </c>
      <c r="O32" s="103">
        <f t="shared" si="10"/>
        <v>9.5335910000000013</v>
      </c>
      <c r="P32" s="103">
        <f t="shared" si="10"/>
        <v>9.6247679999999995</v>
      </c>
      <c r="Q32" s="103">
        <f t="shared" si="10"/>
        <v>9.7159440000000004</v>
      </c>
      <c r="R32" s="103">
        <f t="shared" si="10"/>
        <v>9.8071219999999997</v>
      </c>
      <c r="S32" s="103">
        <f t="shared" si="10"/>
        <v>9.8982989999999997</v>
      </c>
      <c r="T32" s="103">
        <f t="shared" ref="T32:AC32" si="11">T28+SUM(T29:T31)</f>
        <v>9.1359616844257072</v>
      </c>
      <c r="U32" s="103">
        <f t="shared" si="11"/>
        <v>9.0269023706006291</v>
      </c>
      <c r="V32" s="103">
        <f t="shared" si="11"/>
        <v>8.9178430567755491</v>
      </c>
      <c r="W32" s="103">
        <f t="shared" si="11"/>
        <v>8.808783742950471</v>
      </c>
      <c r="X32" s="103">
        <f t="shared" si="11"/>
        <v>8.6997244291253928</v>
      </c>
      <c r="Y32" s="103">
        <f t="shared" si="11"/>
        <v>8.5906651153003146</v>
      </c>
      <c r="Z32" s="103">
        <f t="shared" si="11"/>
        <v>8.4816058014752365</v>
      </c>
      <c r="AA32" s="103">
        <f t="shared" si="11"/>
        <v>8.3725464876501565</v>
      </c>
      <c r="AB32" s="103">
        <f t="shared" si="11"/>
        <v>8.2634871738250784</v>
      </c>
      <c r="AC32" s="105">
        <f t="shared" si="11"/>
        <v>8.1544278600000002</v>
      </c>
      <c r="AD32" s="106"/>
      <c r="AE32" s="107"/>
      <c r="AF32" s="74"/>
    </row>
    <row r="33" spans="1:35" x14ac:dyDescent="0.2">
      <c r="B33" s="51"/>
      <c r="C33" s="63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7"/>
      <c r="O33" s="57"/>
      <c r="P33" s="57"/>
      <c r="Q33" s="57"/>
      <c r="R33" s="57"/>
      <c r="S33" s="64"/>
      <c r="T33" s="52"/>
      <c r="U33" s="52"/>
      <c r="V33" s="52"/>
      <c r="W33" s="52"/>
      <c r="X33" s="52"/>
      <c r="Y33" s="52"/>
      <c r="Z33" s="52"/>
      <c r="AA33" s="52"/>
      <c r="AB33" s="52"/>
      <c r="AC33" s="123"/>
      <c r="AD33" s="123"/>
      <c r="AE33" s="86"/>
    </row>
    <row r="34" spans="1:35" x14ac:dyDescent="0.2">
      <c r="D34" s="30"/>
      <c r="L34" s="30"/>
      <c r="M34" s="30"/>
      <c r="N34" s="30"/>
      <c r="O34" s="30"/>
      <c r="P34" s="30"/>
      <c r="Q34" s="30"/>
      <c r="R34" s="30"/>
      <c r="S34" s="65"/>
      <c r="AC34" s="127"/>
      <c r="AD34" s="128"/>
      <c r="AE34" s="87"/>
    </row>
    <row r="35" spans="1:35" ht="15" x14ac:dyDescent="0.25">
      <c r="B35" s="46" t="s">
        <v>113</v>
      </c>
      <c r="C35" s="47" t="s">
        <v>114</v>
      </c>
      <c r="D35" s="48">
        <v>11.535857786948494</v>
      </c>
      <c r="E35" s="48">
        <v>11.928414115740821</v>
      </c>
      <c r="F35" s="48">
        <v>13.9186378318638</v>
      </c>
      <c r="G35" s="48">
        <v>13.094909446147572</v>
      </c>
      <c r="H35" s="48">
        <v>11.168010400286752</v>
      </c>
      <c r="I35" s="48">
        <v>11.486490767978058</v>
      </c>
      <c r="J35" s="48">
        <v>12.581467801555172</v>
      </c>
      <c r="K35" s="48">
        <v>12.67171714267495</v>
      </c>
      <c r="L35" s="48">
        <v>12.449462106111998</v>
      </c>
      <c r="M35" s="48">
        <v>12.922267617517692</v>
      </c>
      <c r="N35" s="48">
        <v>13.250960625363817</v>
      </c>
      <c r="O35" s="47"/>
      <c r="P35" s="47"/>
      <c r="Q35" s="47"/>
      <c r="R35" s="47"/>
      <c r="S35" s="49"/>
      <c r="T35" s="112"/>
      <c r="U35" s="112"/>
      <c r="V35" s="112"/>
      <c r="W35" s="112"/>
      <c r="X35" s="112"/>
      <c r="Y35" s="112"/>
      <c r="Z35" s="112"/>
      <c r="AA35" s="112"/>
      <c r="AB35" s="112"/>
      <c r="AC35" s="124"/>
      <c r="AD35" s="113"/>
      <c r="AE35" s="77"/>
    </row>
    <row r="36" spans="1:35" x14ac:dyDescent="0.2">
      <c r="B36" s="50"/>
      <c r="C36" s="51" t="s">
        <v>115</v>
      </c>
      <c r="D36" s="51"/>
      <c r="E36" s="51"/>
      <c r="F36" s="51"/>
      <c r="G36" s="51"/>
      <c r="H36" s="51"/>
      <c r="I36" s="51"/>
      <c r="J36" s="51"/>
      <c r="K36" s="51"/>
      <c r="L36" s="52">
        <v>17.153997</v>
      </c>
      <c r="M36" s="52">
        <v>17.437556000000001</v>
      </c>
      <c r="N36" s="52">
        <v>17.721115999999999</v>
      </c>
      <c r="O36" s="52">
        <v>18.004674999999999</v>
      </c>
      <c r="P36" s="52">
        <v>18.288235</v>
      </c>
      <c r="Q36" s="52">
        <v>18.571794000000001</v>
      </c>
      <c r="R36" s="52">
        <v>18.855353999999998</v>
      </c>
      <c r="S36" s="53">
        <v>19.138912999999999</v>
      </c>
      <c r="T36" s="54"/>
      <c r="U36" s="54"/>
      <c r="V36" s="54"/>
      <c r="W36" s="54"/>
      <c r="X36" s="54"/>
      <c r="Y36" s="54"/>
      <c r="Z36" s="54"/>
      <c r="AA36" s="54"/>
      <c r="AB36" s="54"/>
      <c r="AC36" s="114"/>
      <c r="AD36" s="115"/>
      <c r="AE36" s="78"/>
    </row>
    <row r="37" spans="1:35" x14ac:dyDescent="0.2">
      <c r="B37" s="50"/>
      <c r="C37" s="51" t="s">
        <v>116</v>
      </c>
      <c r="D37" s="51"/>
      <c r="E37" s="51"/>
      <c r="F37" s="51"/>
      <c r="G37" s="51"/>
      <c r="H37" s="51"/>
      <c r="I37" s="51"/>
      <c r="J37" s="51"/>
      <c r="K37" s="51"/>
      <c r="L37" s="52">
        <v>4.217333</v>
      </c>
      <c r="M37" s="52">
        <v>4.1399100000000004</v>
      </c>
      <c r="N37" s="52">
        <v>4.062487</v>
      </c>
      <c r="O37" s="52">
        <v>3.9850639999999999</v>
      </c>
      <c r="P37" s="52">
        <v>3.9076409999999999</v>
      </c>
      <c r="Q37" s="52">
        <v>3.8302179999999999</v>
      </c>
      <c r="R37" s="52">
        <v>3.7527949999999999</v>
      </c>
      <c r="S37" s="68">
        <v>3.6753710000000002</v>
      </c>
      <c r="T37" s="54"/>
      <c r="U37" s="54"/>
      <c r="V37" s="54"/>
      <c r="W37" s="54"/>
      <c r="X37" s="54"/>
      <c r="Y37" s="54"/>
      <c r="Z37" s="54"/>
      <c r="AA37" s="54"/>
      <c r="AB37" s="54"/>
      <c r="AC37" s="116"/>
      <c r="AD37" s="117"/>
      <c r="AE37" s="79"/>
    </row>
    <row r="38" spans="1:35" x14ac:dyDescent="0.2">
      <c r="B38" s="50"/>
      <c r="C38" s="51" t="s">
        <v>117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6">
        <v>0.15</v>
      </c>
      <c r="T38" s="54"/>
      <c r="U38" s="54"/>
      <c r="V38" s="54"/>
      <c r="W38" s="54"/>
      <c r="X38" s="54"/>
      <c r="Y38" s="54"/>
      <c r="Z38" s="54"/>
      <c r="AA38" s="54"/>
      <c r="AB38" s="54"/>
      <c r="AC38" s="80">
        <v>-0.09</v>
      </c>
      <c r="AD38" s="81"/>
      <c r="AE38" s="82">
        <f>AE41/D39-1</f>
        <v>-0.36299999999999999</v>
      </c>
    </row>
    <row r="39" spans="1:35" x14ac:dyDescent="0.2">
      <c r="B39" s="50"/>
      <c r="C39" s="51" t="s">
        <v>127</v>
      </c>
      <c r="D39" s="52">
        <f>(S36-S37)/(1+S38)</f>
        <v>13.446558260869566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69"/>
      <c r="T39" s="54"/>
      <c r="U39" s="54"/>
      <c r="V39" s="54"/>
      <c r="W39" s="54"/>
      <c r="X39" s="54"/>
      <c r="Y39" s="54"/>
      <c r="Z39" s="54"/>
      <c r="AA39" s="54"/>
      <c r="AB39" s="54"/>
      <c r="AC39" s="80"/>
      <c r="AD39" s="81"/>
      <c r="AE39" s="83"/>
    </row>
    <row r="40" spans="1:35" x14ac:dyDescent="0.2">
      <c r="B40" s="50"/>
      <c r="C40" s="51" t="s">
        <v>119</v>
      </c>
      <c r="D40" s="52"/>
      <c r="E40" s="51"/>
      <c r="F40" s="51"/>
      <c r="G40" s="51"/>
      <c r="H40" s="51"/>
      <c r="I40" s="51"/>
      <c r="J40" s="51"/>
      <c r="K40" s="51"/>
      <c r="L40" s="51"/>
      <c r="M40" s="51"/>
      <c r="N40" s="57">
        <f>N35</f>
        <v>13.250960625363817</v>
      </c>
      <c r="O40" s="52">
        <f>($S40-$N40)/5+N40</f>
        <v>13.200768500291053</v>
      </c>
      <c r="P40" s="52">
        <f>($S40-$N40)/5+O40</f>
        <v>13.150576375218289</v>
      </c>
      <c r="Q40" s="52">
        <f>($S40-$N40)/5+P40</f>
        <v>13.100384250145526</v>
      </c>
      <c r="R40" s="52">
        <f>($S40-$N40)/5+Q40</f>
        <v>13.050192125072762</v>
      </c>
      <c r="S40" s="68">
        <v>13</v>
      </c>
      <c r="T40" s="54"/>
      <c r="U40" s="54"/>
      <c r="V40" s="54"/>
      <c r="W40" s="54"/>
      <c r="X40" s="54"/>
      <c r="Y40" s="54"/>
      <c r="Z40" s="54"/>
      <c r="AA40" s="54"/>
      <c r="AB40" s="54"/>
      <c r="AC40" s="80"/>
      <c r="AD40" s="81"/>
      <c r="AE40" s="83"/>
    </row>
    <row r="41" spans="1:35" x14ac:dyDescent="0.2">
      <c r="A41" s="88"/>
      <c r="B41" s="95"/>
      <c r="C41" s="73" t="s">
        <v>120</v>
      </c>
      <c r="D41" s="101"/>
      <c r="E41" s="73"/>
      <c r="F41" s="73"/>
      <c r="G41" s="73"/>
      <c r="H41" s="73"/>
      <c r="I41" s="73"/>
      <c r="J41" s="73"/>
      <c r="K41" s="73"/>
      <c r="L41" s="101">
        <f t="shared" ref="L41:S41" si="12">L36-L37</f>
        <v>12.936664</v>
      </c>
      <c r="M41" s="101">
        <f t="shared" si="12"/>
        <v>13.297646</v>
      </c>
      <c r="N41" s="101">
        <f t="shared" si="12"/>
        <v>13.658628999999998</v>
      </c>
      <c r="O41" s="101">
        <f t="shared" si="12"/>
        <v>14.019610999999999</v>
      </c>
      <c r="P41" s="101">
        <f t="shared" si="12"/>
        <v>14.380594</v>
      </c>
      <c r="Q41" s="101">
        <f t="shared" si="12"/>
        <v>14.741576</v>
      </c>
      <c r="R41" s="101">
        <f t="shared" si="12"/>
        <v>15.102558999999999</v>
      </c>
      <c r="S41" s="101">
        <f t="shared" si="12"/>
        <v>15.463541999999999</v>
      </c>
      <c r="T41" s="96">
        <f t="shared" ref="T41:AB41" si="13">($AC41-  AVERAGE($O40:$Q40)   )/($AC$7-$S$7)*(T$7-$S$7)+ AVERAGE($O40:$Q40)</f>
        <v>13.05915553943559</v>
      </c>
      <c r="U41" s="96">
        <f t="shared" si="13"/>
        <v>12.967734703652891</v>
      </c>
      <c r="V41" s="96">
        <f t="shared" si="13"/>
        <v>12.876313867870193</v>
      </c>
      <c r="W41" s="96">
        <f t="shared" si="13"/>
        <v>12.784893032087494</v>
      </c>
      <c r="X41" s="96">
        <f t="shared" si="13"/>
        <v>12.693472196304796</v>
      </c>
      <c r="Y41" s="96">
        <f t="shared" si="13"/>
        <v>12.602051360522099</v>
      </c>
      <c r="Z41" s="96">
        <f t="shared" si="13"/>
        <v>12.510630524739399</v>
      </c>
      <c r="AA41" s="96">
        <f t="shared" si="13"/>
        <v>12.419209688956702</v>
      </c>
      <c r="AB41" s="96">
        <f t="shared" si="13"/>
        <v>12.327788853174003</v>
      </c>
      <c r="AC41" s="98">
        <f>D39*(1+AC38)</f>
        <v>12.236368017391305</v>
      </c>
      <c r="AD41" s="99">
        <f>AVERAGE(AC41,AE41)</f>
        <v>10.400912814782609</v>
      </c>
      <c r="AE41" s="100">
        <f>0.7*AC41</f>
        <v>8.5654576121739137</v>
      </c>
      <c r="AF41" s="88"/>
      <c r="AG41" s="27"/>
      <c r="AH41" s="27"/>
      <c r="AI41" s="27"/>
    </row>
    <row r="42" spans="1:35" x14ac:dyDescent="0.2">
      <c r="B42" s="50"/>
      <c r="C42" s="51" t="s">
        <v>121</v>
      </c>
      <c r="D42" s="51"/>
      <c r="E42" s="51"/>
      <c r="F42" s="51"/>
      <c r="G42" s="51"/>
      <c r="H42" s="51"/>
      <c r="I42" s="51"/>
      <c r="J42" s="51"/>
      <c r="K42" s="51"/>
      <c r="L42" s="52"/>
      <c r="M42" s="52"/>
      <c r="N42" s="52"/>
      <c r="O42" s="52"/>
      <c r="P42" s="52"/>
      <c r="Q42" s="52"/>
      <c r="R42" s="52"/>
      <c r="S42" s="68"/>
      <c r="T42" s="54">
        <v>0</v>
      </c>
      <c r="U42" s="54">
        <f>T42</f>
        <v>0</v>
      </c>
      <c r="V42" s="54">
        <f t="shared" ref="V42:AC42" si="14">U42</f>
        <v>0</v>
      </c>
      <c r="W42" s="54">
        <f t="shared" si="14"/>
        <v>0</v>
      </c>
      <c r="X42" s="54">
        <f t="shared" si="14"/>
        <v>0</v>
      </c>
      <c r="Y42" s="54">
        <f t="shared" si="14"/>
        <v>0</v>
      </c>
      <c r="Z42" s="54">
        <f t="shared" si="14"/>
        <v>0</v>
      </c>
      <c r="AA42" s="54">
        <f t="shared" si="14"/>
        <v>0</v>
      </c>
      <c r="AB42" s="54">
        <f t="shared" si="14"/>
        <v>0</v>
      </c>
      <c r="AC42" s="114">
        <f t="shared" si="14"/>
        <v>0</v>
      </c>
      <c r="AD42" s="115"/>
      <c r="AE42" s="78"/>
    </row>
    <row r="43" spans="1:35" x14ac:dyDescent="0.2">
      <c r="B43" s="50"/>
      <c r="C43" s="51" t="s">
        <v>122</v>
      </c>
      <c r="D43" s="51"/>
      <c r="E43" s="51"/>
      <c r="F43" s="51"/>
      <c r="G43" s="51"/>
      <c r="H43" s="51"/>
      <c r="I43" s="51"/>
      <c r="J43" s="51"/>
      <c r="K43" s="51"/>
      <c r="L43" s="52"/>
      <c r="M43" s="52"/>
      <c r="N43" s="52"/>
      <c r="O43" s="52"/>
      <c r="P43" s="52"/>
      <c r="Q43" s="52"/>
      <c r="R43" s="52"/>
      <c r="S43" s="68"/>
      <c r="T43" s="54">
        <f>0.05*D39/10</f>
        <v>6.7232791304347825E-2</v>
      </c>
      <c r="U43" s="54">
        <f t="shared" ref="U43:AC44" si="15">T43</f>
        <v>6.7232791304347825E-2</v>
      </c>
      <c r="V43" s="54">
        <f t="shared" si="15"/>
        <v>6.7232791304347825E-2</v>
      </c>
      <c r="W43" s="54">
        <f t="shared" si="15"/>
        <v>6.7232791304347825E-2</v>
      </c>
      <c r="X43" s="54">
        <f t="shared" si="15"/>
        <v>6.7232791304347825E-2</v>
      </c>
      <c r="Y43" s="54">
        <f t="shared" si="15"/>
        <v>6.7232791304347825E-2</v>
      </c>
      <c r="Z43" s="54">
        <f t="shared" si="15"/>
        <v>6.7232791304347825E-2</v>
      </c>
      <c r="AA43" s="54">
        <f t="shared" si="15"/>
        <v>6.7232791304347825E-2</v>
      </c>
      <c r="AB43" s="54">
        <f t="shared" si="15"/>
        <v>6.7232791304347825E-2</v>
      </c>
      <c r="AC43" s="114">
        <f t="shared" si="15"/>
        <v>6.7232791304347825E-2</v>
      </c>
      <c r="AD43" s="115"/>
      <c r="AE43" s="78"/>
    </row>
    <row r="44" spans="1:35" x14ac:dyDescent="0.2">
      <c r="B44" s="50"/>
      <c r="C44" s="60" t="s">
        <v>123</v>
      </c>
      <c r="D44" s="61"/>
      <c r="E44" s="60"/>
      <c r="F44" s="60"/>
      <c r="G44" s="60"/>
      <c r="H44" s="60"/>
      <c r="I44" s="60"/>
      <c r="J44" s="60"/>
      <c r="K44" s="60"/>
      <c r="L44" s="61"/>
      <c r="M44" s="61"/>
      <c r="N44" s="61"/>
      <c r="O44" s="61"/>
      <c r="P44" s="61"/>
      <c r="Q44" s="61"/>
      <c r="R44" s="61"/>
      <c r="S44" s="62"/>
      <c r="T44" s="125">
        <f>2.17/10</f>
        <v>0.217</v>
      </c>
      <c r="U44" s="125">
        <f t="shared" si="15"/>
        <v>0.217</v>
      </c>
      <c r="V44" s="125">
        <f t="shared" si="15"/>
        <v>0.217</v>
      </c>
      <c r="W44" s="125">
        <f t="shared" si="15"/>
        <v>0.217</v>
      </c>
      <c r="X44" s="125">
        <f t="shared" si="15"/>
        <v>0.217</v>
      </c>
      <c r="Y44" s="125">
        <f t="shared" si="15"/>
        <v>0.217</v>
      </c>
      <c r="Z44" s="125">
        <f t="shared" si="15"/>
        <v>0.217</v>
      </c>
      <c r="AA44" s="125">
        <f t="shared" si="15"/>
        <v>0.217</v>
      </c>
      <c r="AB44" s="125">
        <f t="shared" si="15"/>
        <v>0.217</v>
      </c>
      <c r="AC44" s="126">
        <f t="shared" si="15"/>
        <v>0.217</v>
      </c>
      <c r="AD44" s="122"/>
      <c r="AE44" s="85"/>
    </row>
    <row r="45" spans="1:35" ht="15" x14ac:dyDescent="0.25">
      <c r="A45" s="74"/>
      <c r="B45" s="89"/>
      <c r="C45" s="72" t="s">
        <v>124</v>
      </c>
      <c r="D45" s="103"/>
      <c r="E45" s="104"/>
      <c r="F45" s="104"/>
      <c r="G45" s="104"/>
      <c r="H45" s="104"/>
      <c r="I45" s="104"/>
      <c r="J45" s="104"/>
      <c r="K45" s="104"/>
      <c r="L45" s="103">
        <f t="shared" ref="L45:S45" si="16">L41-SUM(L42:L44)</f>
        <v>12.936664</v>
      </c>
      <c r="M45" s="103">
        <f t="shared" si="16"/>
        <v>13.297646</v>
      </c>
      <c r="N45" s="103">
        <f t="shared" si="16"/>
        <v>13.658628999999998</v>
      </c>
      <c r="O45" s="103">
        <f t="shared" si="16"/>
        <v>14.019610999999999</v>
      </c>
      <c r="P45" s="103">
        <f t="shared" si="16"/>
        <v>14.380594</v>
      </c>
      <c r="Q45" s="103">
        <f t="shared" si="16"/>
        <v>14.741576</v>
      </c>
      <c r="R45" s="103">
        <f t="shared" si="16"/>
        <v>15.102558999999999</v>
      </c>
      <c r="S45" s="103">
        <f t="shared" si="16"/>
        <v>15.463541999999999</v>
      </c>
      <c r="T45" s="103">
        <f t="shared" ref="T45:AC45" si="17">T41+SUM(T42:T44)</f>
        <v>13.343388330739938</v>
      </c>
      <c r="U45" s="103">
        <f t="shared" si="17"/>
        <v>13.251967494957238</v>
      </c>
      <c r="V45" s="103">
        <f t="shared" si="17"/>
        <v>13.160546659174541</v>
      </c>
      <c r="W45" s="103">
        <f t="shared" si="17"/>
        <v>13.069125823391841</v>
      </c>
      <c r="X45" s="103">
        <f t="shared" si="17"/>
        <v>12.977704987609144</v>
      </c>
      <c r="Y45" s="103">
        <f t="shared" si="17"/>
        <v>12.886284151826446</v>
      </c>
      <c r="Z45" s="103">
        <f t="shared" si="17"/>
        <v>12.794863316043747</v>
      </c>
      <c r="AA45" s="103">
        <f t="shared" si="17"/>
        <v>12.703442480261049</v>
      </c>
      <c r="AB45" s="103">
        <f t="shared" si="17"/>
        <v>12.61202164447835</v>
      </c>
      <c r="AC45" s="105">
        <f t="shared" si="17"/>
        <v>12.520600808695653</v>
      </c>
      <c r="AD45" s="106"/>
      <c r="AE45" s="107"/>
      <c r="AF45" s="74"/>
    </row>
    <row r="46" spans="1:35" x14ac:dyDescent="0.2">
      <c r="B46" s="51"/>
      <c r="C46" s="63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7"/>
      <c r="O46" s="57"/>
      <c r="P46" s="57"/>
      <c r="Q46" s="57"/>
      <c r="R46" s="57"/>
      <c r="S46" s="64"/>
      <c r="T46" s="52"/>
      <c r="U46" s="52"/>
      <c r="V46" s="52"/>
      <c r="W46" s="52"/>
      <c r="X46" s="52"/>
      <c r="Y46" s="52"/>
      <c r="Z46" s="52"/>
      <c r="AA46" s="52"/>
      <c r="AB46" s="52"/>
      <c r="AC46" s="123"/>
      <c r="AD46" s="123"/>
      <c r="AE46" s="86"/>
    </row>
    <row r="47" spans="1:35" x14ac:dyDescent="0.2">
      <c r="B47" s="74" t="s">
        <v>133</v>
      </c>
      <c r="L47" s="26"/>
      <c r="M47" s="26"/>
      <c r="N47" s="26"/>
      <c r="O47" s="26"/>
      <c r="P47" s="26"/>
      <c r="Q47" s="26"/>
      <c r="R47" s="26"/>
      <c r="S47" s="26"/>
      <c r="AC47" s="129"/>
      <c r="AD47" s="129"/>
      <c r="AE47" s="71"/>
    </row>
    <row r="48" spans="1:35" x14ac:dyDescent="0.2">
      <c r="L48" s="26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</row>
    <row r="49" spans="2:19" x14ac:dyDescent="0.2">
      <c r="B49" t="s">
        <v>128</v>
      </c>
      <c r="L49" s="26"/>
      <c r="M49" s="26"/>
      <c r="N49" s="26"/>
      <c r="O49" s="26"/>
      <c r="P49" s="26"/>
      <c r="Q49" s="26"/>
      <c r="R49" s="26"/>
      <c r="S49" s="26"/>
    </row>
    <row r="50" spans="2:19" x14ac:dyDescent="0.2">
      <c r="B50" t="s">
        <v>129</v>
      </c>
      <c r="L50" s="26"/>
      <c r="M50" s="26"/>
      <c r="N50" s="26"/>
      <c r="O50" s="26"/>
      <c r="P50" s="26"/>
      <c r="Q50" s="26"/>
      <c r="R50" s="26"/>
      <c r="S50" s="26"/>
    </row>
    <row r="51" spans="2:19" x14ac:dyDescent="0.2">
      <c r="B51" t="s">
        <v>130</v>
      </c>
      <c r="L51" s="26"/>
      <c r="M51" s="26"/>
      <c r="N51" s="26"/>
      <c r="O51" s="26"/>
      <c r="P51" s="26"/>
      <c r="Q51" s="26"/>
      <c r="R51" s="26"/>
      <c r="S51" s="26"/>
    </row>
    <row r="52" spans="2:19" x14ac:dyDescent="0.2">
      <c r="B52" t="s">
        <v>131</v>
      </c>
      <c r="L52" s="26"/>
      <c r="M52" s="26"/>
      <c r="N52" s="26"/>
      <c r="O52" s="26"/>
      <c r="P52" s="26"/>
      <c r="Q52" s="26"/>
      <c r="R52" s="26"/>
      <c r="S52" s="26"/>
    </row>
    <row r="53" spans="2:19" x14ac:dyDescent="0.2">
      <c r="B53" t="s">
        <v>144</v>
      </c>
      <c r="L53" s="26"/>
      <c r="M53" s="26"/>
      <c r="N53" s="26"/>
      <c r="O53" s="26"/>
      <c r="P53" s="26"/>
      <c r="Q53" s="26"/>
      <c r="R53" s="26"/>
      <c r="S53" s="26"/>
    </row>
    <row r="54" spans="2:19" x14ac:dyDescent="0.2">
      <c r="L54" s="26"/>
      <c r="M54" s="26"/>
      <c r="N54" s="26"/>
      <c r="O54" s="26"/>
      <c r="P54" s="26"/>
      <c r="Q54" s="26"/>
      <c r="R54" s="26"/>
      <c r="S54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2"/>
  <sheetViews>
    <sheetView zoomScale="90" workbookViewId="0">
      <selection activeCell="K11" sqref="K11"/>
    </sheetView>
  </sheetViews>
  <sheetFormatPr defaultRowHeight="12.75" x14ac:dyDescent="0.2"/>
  <cols>
    <col min="1" max="1" width="9.140625" style="131"/>
    <col min="2" max="2" width="11.42578125" style="131" customWidth="1"/>
    <col min="3" max="3" width="3.5703125" style="131" customWidth="1"/>
    <col min="4" max="8" width="8.85546875" style="131" customWidth="1"/>
    <col min="9" max="9" width="3.5703125" style="131" customWidth="1"/>
    <col min="10" max="14" width="9.140625" style="131"/>
    <col min="15" max="15" width="3.5703125" style="131" customWidth="1"/>
    <col min="16" max="16384" width="9.140625" style="131"/>
  </cols>
  <sheetData>
    <row r="3" spans="2:20" ht="20.25" x14ac:dyDescent="0.3">
      <c r="B3" s="130" t="s">
        <v>136</v>
      </c>
    </row>
    <row r="5" spans="2:20" ht="15.75" x14ac:dyDescent="0.25">
      <c r="B5" s="132" t="s">
        <v>140</v>
      </c>
      <c r="C5" s="133"/>
      <c r="D5" s="134" t="s">
        <v>141</v>
      </c>
    </row>
    <row r="6" spans="2:20" ht="15.75" x14ac:dyDescent="0.25">
      <c r="B6" s="132" t="s">
        <v>137</v>
      </c>
      <c r="C6" s="133"/>
      <c r="D6" s="135" t="s">
        <v>138</v>
      </c>
    </row>
    <row r="7" spans="2:20" ht="14.25" x14ac:dyDescent="0.2">
      <c r="B7" s="136"/>
    </row>
    <row r="9" spans="2:20" x14ac:dyDescent="0.2">
      <c r="B9" s="137"/>
      <c r="C9" s="133"/>
      <c r="D9" s="138" t="s">
        <v>125</v>
      </c>
      <c r="E9" s="138" t="str">
        <f>D9</f>
        <v>4DS</v>
      </c>
      <c r="F9" s="138" t="str">
        <f t="shared" ref="F9:H9" si="0">E9</f>
        <v>4DS</v>
      </c>
      <c r="G9" s="138" t="str">
        <f t="shared" si="0"/>
        <v>4DS</v>
      </c>
      <c r="H9" s="138" t="str">
        <f t="shared" si="0"/>
        <v>4DS</v>
      </c>
      <c r="I9" s="133"/>
      <c r="J9" s="138" t="s">
        <v>126</v>
      </c>
      <c r="K9" s="138" t="str">
        <f>J9</f>
        <v>BPO</v>
      </c>
      <c r="L9" s="138" t="str">
        <f t="shared" ref="L9:N9" si="1">K9</f>
        <v>BPO</v>
      </c>
      <c r="M9" s="138" t="str">
        <f t="shared" si="1"/>
        <v>BPO</v>
      </c>
      <c r="N9" s="138" t="str">
        <f t="shared" si="1"/>
        <v>BPO</v>
      </c>
      <c r="O9" s="133"/>
      <c r="P9" s="138" t="s">
        <v>132</v>
      </c>
      <c r="Q9" s="138" t="s">
        <v>132</v>
      </c>
      <c r="R9" s="138" t="s">
        <v>132</v>
      </c>
      <c r="S9" s="138" t="s">
        <v>132</v>
      </c>
      <c r="T9" s="138" t="s">
        <v>132</v>
      </c>
    </row>
    <row r="10" spans="2:20" x14ac:dyDescent="0.2">
      <c r="B10" s="137"/>
      <c r="C10" s="133"/>
      <c r="D10" s="138">
        <v>2010</v>
      </c>
      <c r="E10" s="139">
        <v>2020</v>
      </c>
      <c r="F10" s="139">
        <v>2030</v>
      </c>
      <c r="G10" s="139">
        <v>2040</v>
      </c>
      <c r="H10" s="139">
        <v>2050</v>
      </c>
      <c r="I10" s="133"/>
      <c r="J10" s="138">
        <v>2010</v>
      </c>
      <c r="K10" s="139">
        <v>2020</v>
      </c>
      <c r="L10" s="139">
        <v>2030</v>
      </c>
      <c r="M10" s="139">
        <v>2040</v>
      </c>
      <c r="N10" s="139">
        <v>2050</v>
      </c>
      <c r="O10" s="133"/>
      <c r="P10" s="138">
        <v>2010</v>
      </c>
      <c r="Q10" s="139">
        <v>2020</v>
      </c>
      <c r="R10" s="139">
        <v>2030</v>
      </c>
      <c r="S10" s="139">
        <v>2040</v>
      </c>
      <c r="T10" s="139">
        <v>2050</v>
      </c>
    </row>
    <row r="11" spans="2:20" x14ac:dyDescent="0.2">
      <c r="B11" s="137" t="s">
        <v>139</v>
      </c>
      <c r="C11" s="133"/>
      <c r="D11" s="140">
        <v>7.6375573731716635</v>
      </c>
      <c r="E11" s="140">
        <v>9.353855341299024</v>
      </c>
      <c r="F11" s="140">
        <v>15</v>
      </c>
      <c r="G11" s="140">
        <f>AVERAGE(F11,H11)</f>
        <v>27.5</v>
      </c>
      <c r="H11" s="140">
        <v>40</v>
      </c>
      <c r="I11" s="133"/>
      <c r="J11" s="140">
        <v>7.6375573731716635</v>
      </c>
      <c r="K11" s="140">
        <v>9.353855341299024</v>
      </c>
      <c r="L11" s="140">
        <v>15</v>
      </c>
      <c r="M11" s="140">
        <f>AVERAGE(L11,N11)</f>
        <v>27.5</v>
      </c>
      <c r="N11" s="140">
        <v>40</v>
      </c>
      <c r="O11" s="133"/>
      <c r="P11" s="140">
        <v>7.6375573731716635</v>
      </c>
      <c r="Q11" s="140">
        <v>9.353855341299024</v>
      </c>
      <c r="R11" s="140">
        <v>37.540927808332597</v>
      </c>
      <c r="S11" s="140">
        <v>58.246334925047321</v>
      </c>
      <c r="T11" s="140">
        <v>99.450484470019447</v>
      </c>
    </row>
    <row r="12" spans="2:20" x14ac:dyDescent="0.2">
      <c r="B12" s="133"/>
      <c r="C12" s="133"/>
      <c r="D12" s="141"/>
      <c r="E12" s="141"/>
      <c r="F12" s="141"/>
      <c r="G12" s="141"/>
      <c r="H12" s="141"/>
      <c r="I12" s="133"/>
      <c r="J12" s="141"/>
      <c r="K12" s="141"/>
      <c r="L12" s="141"/>
      <c r="M12" s="141"/>
      <c r="N12" s="141"/>
      <c r="O12" s="133"/>
      <c r="P12" s="141"/>
      <c r="Q12" s="141"/>
      <c r="R12" s="141"/>
      <c r="S12" s="141"/>
      <c r="T12" s="141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TIMES</vt:lpstr>
      <vt:lpstr>ESS targets</vt:lpstr>
      <vt:lpstr>CO2PRICE</vt:lpstr>
      <vt:lpstr>TIMES!Print_Titles</vt:lpstr>
    </vt:vector>
  </TitlesOfParts>
  <Company>VTT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L</dc:creator>
  <cp:lastModifiedBy>Lindroos Tomi J</cp:lastModifiedBy>
  <dcterms:created xsi:type="dcterms:W3CDTF">2017-12-14T12:45:57Z</dcterms:created>
  <dcterms:modified xsi:type="dcterms:W3CDTF">2018-01-26T11:33:42Z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75008571147918</vt:r8>
  </property>
</Properties>
</file>