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energianalyse.sharepoint.com/sites/2020/2018/Delte dokumenter/00 2P figurer/"/>
    </mc:Choice>
  </mc:AlternateContent>
  <xr:revisionPtr revIDLastSave="550" documentId="8_{04844FB6-E00D-4247-83D8-FB32AC7AE8D5}" xr6:coauthVersionLast="45" xr6:coauthVersionMax="45" xr10:uidLastSave="{B5832EAB-BE33-479B-B482-8B94F4DD8376}"/>
  <bookViews>
    <workbookView xWindow="-120" yWindow="-120" windowWidth="24240" windowHeight="13140" firstSheet="2" activeTab="2" xr2:uid="{7A80275C-2E7D-4E61-897A-D8371A1617C1}"/>
  </bookViews>
  <sheets>
    <sheet name="Source overview" sheetId="8" r:id="rId1"/>
    <sheet name="FIG 07.1" sheetId="2" r:id="rId2"/>
    <sheet name="FIG 07.2" sheetId="5" r:id="rId3"/>
    <sheet name="FIG 07.3" sheetId="3" r:id="rId4"/>
    <sheet name="FIG 07.4" sheetId="6" r:id="rId5"/>
    <sheet name="2018 energy balance" sheetId="9" r:id="rId6"/>
    <sheet name="CO2 emissions" sheetId="10" r:id="rId7"/>
  </sheets>
  <externalReferences>
    <externalReference r:id="rId8"/>
    <externalReference r:id="rId9"/>
    <externalReference r:id="rId10"/>
  </externalReferences>
  <definedNames>
    <definedName name="All_TP">#REF!,#REF!,#REF!</definedName>
    <definedName name="All_US">#REF!,#REF!,#REF!</definedName>
    <definedName name="body1ea">#REF!</definedName>
    <definedName name="body1eb">#REF!</definedName>
    <definedName name="body1fa">#REF!</definedName>
    <definedName name="body1fb">#REF!</definedName>
    <definedName name="body1ga">#REF!</definedName>
    <definedName name="body1gb">#REF!</definedName>
    <definedName name="body2ea">#REF!</definedName>
    <definedName name="body2eb">#REF!</definedName>
    <definedName name="body2f">#REF!</definedName>
    <definedName name="body2fa">#REF!</definedName>
    <definedName name="body2fb">#REF!</definedName>
    <definedName name="body2ga">#REF!</definedName>
    <definedName name="body2gb">#REF!</definedName>
    <definedName name="body3ea">#REF!</definedName>
    <definedName name="body3eb">#REF!</definedName>
    <definedName name="body3fa">#REF!</definedName>
    <definedName name="body3fb">#REF!</definedName>
    <definedName name="body3ga">#REF!</definedName>
    <definedName name="body3gb">#REF!</definedName>
    <definedName name="body4ea">#REF!</definedName>
    <definedName name="body4eb">#REF!</definedName>
    <definedName name="body4f">#REF!</definedName>
    <definedName name="body4fa">#REF!</definedName>
    <definedName name="body4fb">#REF!</definedName>
    <definedName name="body4ga">#REF!</definedName>
    <definedName name="body4gb">#REF!</definedName>
    <definedName name="countrye">#REF!</definedName>
    <definedName name="countryf">#REF!</definedName>
    <definedName name="countryg">#REF!</definedName>
    <definedName name="CRF_CountryName">[1]Sheet1!$C$4</definedName>
    <definedName name="RetBE">[2]Macro1!#REF!</definedName>
    <definedName name="TP.Electricity_and_RES">#REF!</definedName>
    <definedName name="TP.Petroleum">#REF!</definedName>
    <definedName name="TP.Solids_and_Gases">#REF!</definedName>
    <definedName name="US.Electricity_and_RES">#REF!</definedName>
    <definedName name="US.Petroleum">#REF!</definedName>
    <definedName name="US.Solids_and_Gases">#REF!</definedName>
    <definedName name="yeare">#REF!</definedName>
    <definedName name="yearf">#REF!</definedName>
    <definedName name="yearg">#REF!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J12" i="3" l="1"/>
  <c r="CJ13" i="3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BB34" i="9"/>
  <c r="BC34" i="9"/>
  <c r="BD34" i="9"/>
  <c r="BE34" i="9"/>
  <c r="BF34" i="9"/>
  <c r="BG34" i="9"/>
  <c r="BH34" i="9"/>
  <c r="BI34" i="9"/>
  <c r="BJ34" i="9"/>
  <c r="BK34" i="9"/>
  <c r="BL34" i="9"/>
  <c r="BM34" i="9"/>
  <c r="BN34" i="9"/>
  <c r="BO34" i="9"/>
  <c r="BP34" i="9"/>
  <c r="BQ34" i="9"/>
  <c r="BR34" i="9"/>
  <c r="BS34" i="9"/>
  <c r="BT34" i="9"/>
  <c r="BU34" i="9"/>
  <c r="BV34" i="9"/>
  <c r="BW34" i="9"/>
  <c r="BX34" i="9"/>
  <c r="BY34" i="9"/>
  <c r="BZ34" i="9"/>
  <c r="J35" i="9"/>
  <c r="K35" i="9"/>
  <c r="L35" i="9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BI35" i="9"/>
  <c r="BJ35" i="9"/>
  <c r="BK35" i="9"/>
  <c r="BL35" i="9"/>
  <c r="BM35" i="9"/>
  <c r="BN35" i="9"/>
  <c r="BO35" i="9"/>
  <c r="BP35" i="9"/>
  <c r="BQ35" i="9"/>
  <c r="BR35" i="9"/>
  <c r="BS35" i="9"/>
  <c r="BT35" i="9"/>
  <c r="BU35" i="9"/>
  <c r="BV35" i="9"/>
  <c r="BW35" i="9"/>
  <c r="BX35" i="9"/>
  <c r="BY35" i="9"/>
  <c r="BZ35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BI36" i="9"/>
  <c r="BJ36" i="9"/>
  <c r="BK36" i="9"/>
  <c r="BL36" i="9"/>
  <c r="BM36" i="9"/>
  <c r="BN36" i="9"/>
  <c r="BO36" i="9"/>
  <c r="BP36" i="9"/>
  <c r="BQ36" i="9"/>
  <c r="BR36" i="9"/>
  <c r="BS36" i="9"/>
  <c r="BT36" i="9"/>
  <c r="BU36" i="9"/>
  <c r="BV36" i="9"/>
  <c r="BW36" i="9"/>
  <c r="BX36" i="9"/>
  <c r="BY36" i="9"/>
  <c r="BZ36" i="9"/>
  <c r="J37" i="9"/>
  <c r="K37" i="9"/>
  <c r="L37" i="9"/>
  <c r="M37" i="9"/>
  <c r="N37" i="9"/>
  <c r="O37" i="9"/>
  <c r="P37" i="9"/>
  <c r="Q37" i="9"/>
  <c r="R37" i="9"/>
  <c r="S37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BI37" i="9"/>
  <c r="BJ37" i="9"/>
  <c r="BK37" i="9"/>
  <c r="BL37" i="9"/>
  <c r="BM37" i="9"/>
  <c r="BN37" i="9"/>
  <c r="BO37" i="9"/>
  <c r="BP37" i="9"/>
  <c r="BQ37" i="9"/>
  <c r="BR37" i="9"/>
  <c r="BS37" i="9"/>
  <c r="BT37" i="9"/>
  <c r="BU37" i="9"/>
  <c r="BV37" i="9"/>
  <c r="BW37" i="9"/>
  <c r="BX37" i="9"/>
  <c r="BY37" i="9"/>
  <c r="BZ37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BI38" i="9"/>
  <c r="BJ38" i="9"/>
  <c r="BK38" i="9"/>
  <c r="BL38" i="9"/>
  <c r="BM38" i="9"/>
  <c r="BN38" i="9"/>
  <c r="BO38" i="9"/>
  <c r="BP38" i="9"/>
  <c r="BQ38" i="9"/>
  <c r="BR38" i="9"/>
  <c r="BS38" i="9"/>
  <c r="BT38" i="9"/>
  <c r="BU38" i="9"/>
  <c r="BV38" i="9"/>
  <c r="BW38" i="9"/>
  <c r="BX38" i="9"/>
  <c r="BY38" i="9"/>
  <c r="BZ38" i="9"/>
  <c r="AH39" i="9"/>
  <c r="I35" i="9"/>
  <c r="I36" i="9"/>
  <c r="I37" i="9"/>
  <c r="I38" i="9"/>
  <c r="I34" i="9"/>
  <c r="J29" i="9"/>
  <c r="J39" i="9" s="1"/>
  <c r="K29" i="9"/>
  <c r="K39" i="9" s="1"/>
  <c r="L29" i="9"/>
  <c r="L39" i="9" s="1"/>
  <c r="M29" i="9"/>
  <c r="M39" i="9" s="1"/>
  <c r="N29" i="9"/>
  <c r="N39" i="9" s="1"/>
  <c r="O29" i="9"/>
  <c r="O39" i="9" s="1"/>
  <c r="P29" i="9"/>
  <c r="P39" i="9" s="1"/>
  <c r="Q29" i="9"/>
  <c r="Q39" i="9" s="1"/>
  <c r="R29" i="9"/>
  <c r="R39" i="9" s="1"/>
  <c r="S29" i="9"/>
  <c r="S39" i="9" s="1"/>
  <c r="T29" i="9"/>
  <c r="T39" i="9" s="1"/>
  <c r="U29" i="9"/>
  <c r="U39" i="9" s="1"/>
  <c r="V29" i="9"/>
  <c r="V39" i="9" s="1"/>
  <c r="W29" i="9"/>
  <c r="W39" i="9" s="1"/>
  <c r="X29" i="9"/>
  <c r="X39" i="9" s="1"/>
  <c r="Y29" i="9"/>
  <c r="Y39" i="9" s="1"/>
  <c r="Z29" i="9"/>
  <c r="Z39" i="9" s="1"/>
  <c r="AA29" i="9"/>
  <c r="AA39" i="9" s="1"/>
  <c r="AB29" i="9"/>
  <c r="AB39" i="9" s="1"/>
  <c r="AC29" i="9"/>
  <c r="AC39" i="9" s="1"/>
  <c r="AD29" i="9"/>
  <c r="AD39" i="9" s="1"/>
  <c r="AE29" i="9"/>
  <c r="AE39" i="9" s="1"/>
  <c r="AF29" i="9"/>
  <c r="AF39" i="9" s="1"/>
  <c r="AG29" i="9"/>
  <c r="AG39" i="9" s="1"/>
  <c r="AH29" i="9"/>
  <c r="AI29" i="9"/>
  <c r="AI39" i="9" s="1"/>
  <c r="AJ29" i="9"/>
  <c r="AJ39" i="9" s="1"/>
  <c r="AK29" i="9"/>
  <c r="AK39" i="9" s="1"/>
  <c r="AL29" i="9"/>
  <c r="AL39" i="9" s="1"/>
  <c r="AM29" i="9"/>
  <c r="AM39" i="9" s="1"/>
  <c r="AN29" i="9"/>
  <c r="AN39" i="9" s="1"/>
  <c r="AO29" i="9"/>
  <c r="AO39" i="9" s="1"/>
  <c r="AP29" i="9"/>
  <c r="AP39" i="9" s="1"/>
  <c r="AQ29" i="9"/>
  <c r="AQ39" i="9" s="1"/>
  <c r="AR29" i="9"/>
  <c r="AR39" i="9" s="1"/>
  <c r="AS29" i="9"/>
  <c r="AS39" i="9" s="1"/>
  <c r="AT29" i="9"/>
  <c r="AT39" i="9" s="1"/>
  <c r="AU29" i="9"/>
  <c r="AU39" i="9" s="1"/>
  <c r="AV29" i="9"/>
  <c r="AV39" i="9" s="1"/>
  <c r="AW29" i="9"/>
  <c r="AW39" i="9" s="1"/>
  <c r="AX29" i="9"/>
  <c r="AX39" i="9" s="1"/>
  <c r="AY29" i="9"/>
  <c r="AY39" i="9" s="1"/>
  <c r="AZ29" i="9"/>
  <c r="AZ39" i="9" s="1"/>
  <c r="BA29" i="9"/>
  <c r="BA39" i="9" s="1"/>
  <c r="BB29" i="9"/>
  <c r="BB39" i="9" s="1"/>
  <c r="BC29" i="9"/>
  <c r="BC39" i="9" s="1"/>
  <c r="BD29" i="9"/>
  <c r="BD39" i="9" s="1"/>
  <c r="BE29" i="9"/>
  <c r="BE39" i="9" s="1"/>
  <c r="BF29" i="9"/>
  <c r="BF39" i="9" s="1"/>
  <c r="BG29" i="9"/>
  <c r="BG39" i="9" s="1"/>
  <c r="BH29" i="9"/>
  <c r="BH39" i="9" s="1"/>
  <c r="BI29" i="9"/>
  <c r="BI39" i="9" s="1"/>
  <c r="BJ29" i="9"/>
  <c r="BJ39" i="9" s="1"/>
  <c r="BK29" i="9"/>
  <c r="BK39" i="9" s="1"/>
  <c r="BL29" i="9"/>
  <c r="BL39" i="9" s="1"/>
  <c r="BM29" i="9"/>
  <c r="BM39" i="9" s="1"/>
  <c r="BN29" i="9"/>
  <c r="BN39" i="9" s="1"/>
  <c r="BO29" i="9"/>
  <c r="BO39" i="9" s="1"/>
  <c r="BP29" i="9"/>
  <c r="BP39" i="9" s="1"/>
  <c r="BQ29" i="9"/>
  <c r="BQ39" i="9" s="1"/>
  <c r="BR29" i="9"/>
  <c r="BR39" i="9" s="1"/>
  <c r="BS29" i="9"/>
  <c r="BS39" i="9" s="1"/>
  <c r="BT29" i="9"/>
  <c r="BT39" i="9" s="1"/>
  <c r="BU29" i="9"/>
  <c r="BU39" i="9" s="1"/>
  <c r="CM12" i="3" s="1"/>
  <c r="BV29" i="9"/>
  <c r="BV39" i="9" s="1"/>
  <c r="BW29" i="9"/>
  <c r="BW39" i="9" s="1"/>
  <c r="BX29" i="9"/>
  <c r="BX39" i="9" s="1"/>
  <c r="BY29" i="9"/>
  <c r="BY39" i="9" s="1"/>
  <c r="CN12" i="3" s="1"/>
  <c r="BZ29" i="9"/>
  <c r="BZ39" i="9" s="1"/>
  <c r="CO12" i="3" s="1"/>
  <c r="I29" i="9"/>
  <c r="I39" i="9" s="1"/>
  <c r="CK12" i="3" l="1"/>
  <c r="CP12" i="3" s="1"/>
  <c r="CL12" i="3"/>
  <c r="L58" i="5"/>
  <c r="K58" i="5"/>
  <c r="J58" i="5"/>
  <c r="I58" i="5"/>
  <c r="H58" i="5"/>
  <c r="G58" i="5"/>
  <c r="F58" i="5"/>
  <c r="E58" i="5"/>
  <c r="L57" i="5"/>
  <c r="K57" i="5"/>
  <c r="J57" i="5"/>
  <c r="I57" i="5"/>
  <c r="H57" i="5"/>
  <c r="G57" i="5"/>
  <c r="F57" i="5"/>
  <c r="E57" i="5"/>
  <c r="L56" i="5"/>
  <c r="J56" i="5"/>
  <c r="H56" i="5"/>
  <c r="F56" i="5"/>
  <c r="K56" i="5"/>
  <c r="I56" i="5"/>
  <c r="G56" i="5"/>
  <c r="E56" i="5"/>
  <c r="L55" i="5"/>
  <c r="J55" i="5"/>
  <c r="H55" i="5"/>
  <c r="F55" i="5"/>
  <c r="K55" i="5"/>
  <c r="I55" i="5"/>
  <c r="G55" i="5"/>
  <c r="E55" i="5"/>
  <c r="D58" i="5"/>
  <c r="C58" i="5"/>
  <c r="C67" i="5" s="1"/>
  <c r="D57" i="5"/>
  <c r="C57" i="5"/>
  <c r="D56" i="5"/>
  <c r="C56" i="5"/>
  <c r="D55" i="5"/>
  <c r="D64" i="5" s="1"/>
  <c r="C55" i="5"/>
  <c r="D65" i="5" l="1"/>
  <c r="D67" i="5"/>
  <c r="E67" i="5" s="1"/>
  <c r="C65" i="5"/>
  <c r="D66" i="5"/>
  <c r="C64" i="5"/>
  <c r="E64" i="5" s="1"/>
  <c r="C66" i="5"/>
  <c r="C68" i="5" s="1"/>
  <c r="D68" i="5"/>
  <c r="C46" i="5"/>
  <c r="E66" i="5" l="1"/>
  <c r="E65" i="5"/>
  <c r="E68" i="5"/>
  <c r="S64" i="2"/>
  <c r="R64" i="2" s="1"/>
  <c r="S63" i="2"/>
  <c r="S62" i="2"/>
  <c r="S61" i="2"/>
  <c r="S60" i="2"/>
  <c r="S59" i="2"/>
  <c r="C54" i="2" l="1"/>
  <c r="E54" i="2"/>
  <c r="F54" i="2"/>
  <c r="G54" i="2"/>
  <c r="H54" i="2"/>
  <c r="I54" i="2"/>
  <c r="J54" i="2"/>
  <c r="K54" i="2"/>
  <c r="L54" i="2"/>
  <c r="M54" i="2"/>
  <c r="S54" i="2"/>
  <c r="T54" i="2"/>
  <c r="U54" i="2"/>
  <c r="V54" i="2"/>
  <c r="BZ59" i="9" l="1"/>
  <c r="BY59" i="9"/>
  <c r="BX59" i="9"/>
  <c r="BW59" i="9"/>
  <c r="BV59" i="9"/>
  <c r="BU59" i="9"/>
  <c r="BT59" i="9"/>
  <c r="BS59" i="9"/>
  <c r="BR59" i="9"/>
  <c r="BQ59" i="9"/>
  <c r="BP59" i="9"/>
  <c r="BO59" i="9"/>
  <c r="BN59" i="9"/>
  <c r="BM59" i="9"/>
  <c r="BL59" i="9"/>
  <c r="BK59" i="9"/>
  <c r="BJ59" i="9"/>
  <c r="BI59" i="9"/>
  <c r="BH59" i="9"/>
  <c r="BG59" i="9"/>
  <c r="BF59" i="9"/>
  <c r="BE59" i="9"/>
  <c r="BD59" i="9"/>
  <c r="BC59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BZ58" i="9"/>
  <c r="BY58" i="9"/>
  <c r="BX58" i="9"/>
  <c r="BW58" i="9"/>
  <c r="BV58" i="9"/>
  <c r="BU58" i="9"/>
  <c r="BT58" i="9"/>
  <c r="BS58" i="9"/>
  <c r="BR58" i="9"/>
  <c r="BQ58" i="9"/>
  <c r="BP58" i="9"/>
  <c r="BO58" i="9"/>
  <c r="BN58" i="9"/>
  <c r="BM58" i="9"/>
  <c r="BL58" i="9"/>
  <c r="BK58" i="9"/>
  <c r="BJ58" i="9"/>
  <c r="BI58" i="9"/>
  <c r="BH58" i="9"/>
  <c r="BG58" i="9"/>
  <c r="BF58" i="9"/>
  <c r="BE58" i="9"/>
  <c r="BD58" i="9"/>
  <c r="BC58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BZ57" i="9"/>
  <c r="BY57" i="9"/>
  <c r="BX57" i="9"/>
  <c r="BW57" i="9"/>
  <c r="BV57" i="9"/>
  <c r="BU57" i="9"/>
  <c r="BT57" i="9"/>
  <c r="BS57" i="9"/>
  <c r="BR57" i="9"/>
  <c r="BQ57" i="9"/>
  <c r="BP57" i="9"/>
  <c r="BO57" i="9"/>
  <c r="BN57" i="9"/>
  <c r="BM57" i="9"/>
  <c r="BL57" i="9"/>
  <c r="BK57" i="9"/>
  <c r="BJ57" i="9"/>
  <c r="BI57" i="9"/>
  <c r="BH57" i="9"/>
  <c r="BG57" i="9"/>
  <c r="BF57" i="9"/>
  <c r="BE57" i="9"/>
  <c r="BD57" i="9"/>
  <c r="BC57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BZ56" i="9"/>
  <c r="BY56" i="9"/>
  <c r="BX56" i="9"/>
  <c r="BW56" i="9"/>
  <c r="BV56" i="9"/>
  <c r="BU56" i="9"/>
  <c r="BT56" i="9"/>
  <c r="BS56" i="9"/>
  <c r="BR56" i="9"/>
  <c r="BQ56" i="9"/>
  <c r="BP56" i="9"/>
  <c r="BO56" i="9"/>
  <c r="BN56" i="9"/>
  <c r="BM56" i="9"/>
  <c r="BL56" i="9"/>
  <c r="BK56" i="9"/>
  <c r="BJ56" i="9"/>
  <c r="BI56" i="9"/>
  <c r="BH56" i="9"/>
  <c r="BG56" i="9"/>
  <c r="BF56" i="9"/>
  <c r="BE56" i="9"/>
  <c r="BD56" i="9"/>
  <c r="BC56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BZ55" i="9"/>
  <c r="BY55" i="9"/>
  <c r="BX55" i="9"/>
  <c r="BX60" i="9" s="1"/>
  <c r="BW55" i="9"/>
  <c r="BV55" i="9"/>
  <c r="BU55" i="9"/>
  <c r="BT55" i="9"/>
  <c r="BS55" i="9"/>
  <c r="BR55" i="9"/>
  <c r="BQ55" i="9"/>
  <c r="BP55" i="9"/>
  <c r="BO55" i="9"/>
  <c r="BN55" i="9"/>
  <c r="BM55" i="9"/>
  <c r="BL55" i="9"/>
  <c r="BK55" i="9"/>
  <c r="BJ55" i="9"/>
  <c r="BI55" i="9"/>
  <c r="BH55" i="9"/>
  <c r="BG55" i="9"/>
  <c r="BF55" i="9"/>
  <c r="BF60" i="9" s="1"/>
  <c r="BE55" i="9"/>
  <c r="BE60" i="9" s="1"/>
  <c r="BD55" i="9"/>
  <c r="BD60" i="9" s="1"/>
  <c r="BC55" i="9"/>
  <c r="BC60" i="9" s="1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I60" i="9" s="1"/>
  <c r="AH55" i="9"/>
  <c r="AH60" i="9" s="1"/>
  <c r="AG55" i="9"/>
  <c r="AG60" i="9" s="1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J51" i="9"/>
  <c r="I51" i="9"/>
  <c r="BI60" i="9" l="1"/>
  <c r="AC60" i="9"/>
  <c r="AS60" i="9"/>
  <c r="BY60" i="9"/>
  <c r="Q47" i="2" s="1"/>
  <c r="N60" i="9"/>
  <c r="AD60" i="9"/>
  <c r="Q44" i="2" s="1"/>
  <c r="AL60" i="9"/>
  <c r="BB60" i="9"/>
  <c r="BJ60" i="9"/>
  <c r="BR60" i="9"/>
  <c r="BZ60" i="9"/>
  <c r="Q46" i="2" s="1"/>
  <c r="M60" i="9"/>
  <c r="U60" i="9"/>
  <c r="AK60" i="9"/>
  <c r="BA60" i="9"/>
  <c r="Q45" i="2" s="1"/>
  <c r="BQ60" i="9"/>
  <c r="V60" i="9"/>
  <c r="AT60" i="9"/>
  <c r="BS60" i="9"/>
  <c r="BK60" i="9"/>
  <c r="J60" i="9"/>
  <c r="Q43" i="2" s="1"/>
  <c r="R60" i="9"/>
  <c r="Z60" i="9"/>
  <c r="AP60" i="9"/>
  <c r="AX60" i="9"/>
  <c r="BN60" i="9"/>
  <c r="BV60" i="9"/>
  <c r="W60" i="9"/>
  <c r="P60" i="9"/>
  <c r="X60" i="9"/>
  <c r="AF60" i="9"/>
  <c r="AN60" i="9"/>
  <c r="AV60" i="9"/>
  <c r="BL60" i="9"/>
  <c r="BT60" i="9"/>
  <c r="AM60" i="9"/>
  <c r="Y60" i="9"/>
  <c r="AE60" i="9"/>
  <c r="I60" i="9"/>
  <c r="I62" i="9" s="1"/>
  <c r="BU60" i="9"/>
  <c r="K60" i="9"/>
  <c r="S60" i="9"/>
  <c r="AA60" i="9"/>
  <c r="AQ60" i="9"/>
  <c r="AY60" i="9"/>
  <c r="BG60" i="9"/>
  <c r="BO60" i="9"/>
  <c r="BW60" i="9"/>
  <c r="O60" i="9"/>
  <c r="AU60" i="9"/>
  <c r="Q60" i="9"/>
  <c r="AO60" i="9"/>
  <c r="AW60" i="9"/>
  <c r="BM60" i="9"/>
  <c r="L60" i="9"/>
  <c r="T60" i="9"/>
  <c r="AB60" i="9"/>
  <c r="AJ60" i="9"/>
  <c r="AR60" i="9"/>
  <c r="AZ60" i="9"/>
  <c r="BH60" i="9"/>
  <c r="BP60" i="9"/>
  <c r="Q50" i="2" l="1"/>
  <c r="Q48" i="2"/>
  <c r="J8" i="9"/>
  <c r="I8" i="9"/>
  <c r="BY13" i="9"/>
  <c r="BZ13" i="9"/>
  <c r="BY14" i="9"/>
  <c r="BZ14" i="9"/>
  <c r="BY15" i="9"/>
  <c r="BZ15" i="9"/>
  <c r="BY16" i="9"/>
  <c r="BZ16" i="9"/>
  <c r="BZ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G17" i="9" s="1"/>
  <c r="AH12" i="9"/>
  <c r="AH17" i="9" s="1"/>
  <c r="AI12" i="9"/>
  <c r="AI17" i="9" s="1"/>
  <c r="AJ12" i="9"/>
  <c r="AK12" i="9"/>
  <c r="AL12" i="9"/>
  <c r="AM12" i="9"/>
  <c r="AN12" i="9"/>
  <c r="AO12" i="9"/>
  <c r="AP12" i="9"/>
  <c r="AQ12" i="9"/>
  <c r="AR12" i="9"/>
  <c r="AS12" i="9"/>
  <c r="AT12" i="9"/>
  <c r="AU12" i="9"/>
  <c r="AV12" i="9"/>
  <c r="AW12" i="9"/>
  <c r="AX12" i="9"/>
  <c r="AY12" i="9"/>
  <c r="AZ12" i="9"/>
  <c r="BA12" i="9"/>
  <c r="BB12" i="9"/>
  <c r="BC12" i="9"/>
  <c r="BC17" i="9" s="1"/>
  <c r="BD12" i="9"/>
  <c r="BD17" i="9" s="1"/>
  <c r="BE12" i="9"/>
  <c r="BE17" i="9" s="1"/>
  <c r="BF12" i="9"/>
  <c r="BF17" i="9" s="1"/>
  <c r="BG12" i="9"/>
  <c r="BH12" i="9"/>
  <c r="BI12" i="9"/>
  <c r="M4" i="6" s="1"/>
  <c r="BJ12" i="9"/>
  <c r="BK12" i="9"/>
  <c r="BL12" i="9"/>
  <c r="BM12" i="9"/>
  <c r="BN12" i="9"/>
  <c r="BO12" i="9"/>
  <c r="BP12" i="9"/>
  <c r="BQ12" i="9"/>
  <c r="BR12" i="9"/>
  <c r="BS12" i="9"/>
  <c r="BT12" i="9"/>
  <c r="BU12" i="9"/>
  <c r="BV12" i="9"/>
  <c r="BW12" i="9"/>
  <c r="BX12" i="9"/>
  <c r="BX17" i="9" s="1"/>
  <c r="BY12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AV13" i="9"/>
  <c r="AW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M5" i="6" s="1"/>
  <c r="M13" i="6" s="1"/>
  <c r="BJ13" i="9"/>
  <c r="BK13" i="9"/>
  <c r="BL13" i="9"/>
  <c r="BM13" i="9"/>
  <c r="BN13" i="9"/>
  <c r="BO13" i="9"/>
  <c r="BP13" i="9"/>
  <c r="BQ13" i="9"/>
  <c r="BR13" i="9"/>
  <c r="BS13" i="9"/>
  <c r="BT13" i="9"/>
  <c r="BU13" i="9"/>
  <c r="BV13" i="9"/>
  <c r="BW13" i="9"/>
  <c r="BX13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M6" i="6" s="1"/>
  <c r="M14" i="6" s="1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R15" i="9"/>
  <c r="AS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M8" i="6" s="1"/>
  <c r="M16" i="6" s="1"/>
  <c r="BJ15" i="9"/>
  <c r="BK15" i="9"/>
  <c r="BL15" i="9"/>
  <c r="BM15" i="9"/>
  <c r="BN15" i="9"/>
  <c r="BO15" i="9"/>
  <c r="BP15" i="9"/>
  <c r="BQ15" i="9"/>
  <c r="BR15" i="9"/>
  <c r="BS15" i="9"/>
  <c r="BT15" i="9"/>
  <c r="BU15" i="9"/>
  <c r="BV15" i="9"/>
  <c r="BW15" i="9"/>
  <c r="BX15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M7" i="6" s="1"/>
  <c r="M15" i="6" s="1"/>
  <c r="BJ16" i="9"/>
  <c r="BK16" i="9"/>
  <c r="BL16" i="9"/>
  <c r="BM16" i="9"/>
  <c r="BN16" i="9"/>
  <c r="BO16" i="9"/>
  <c r="BP16" i="9"/>
  <c r="BQ16" i="9"/>
  <c r="BR16" i="9"/>
  <c r="BS16" i="9"/>
  <c r="BT16" i="9"/>
  <c r="BU16" i="9"/>
  <c r="BV16" i="9"/>
  <c r="BW16" i="9"/>
  <c r="BX16" i="9"/>
  <c r="I13" i="9"/>
  <c r="I14" i="9"/>
  <c r="I15" i="9"/>
  <c r="I16" i="9"/>
  <c r="I12" i="9"/>
  <c r="BY17" i="9" l="1"/>
  <c r="BZ17" i="9"/>
  <c r="BW17" i="9"/>
  <c r="BO17" i="9"/>
  <c r="BG17" i="9"/>
  <c r="AY17" i="9"/>
  <c r="AQ17" i="9"/>
  <c r="AA17" i="9"/>
  <c r="S17" i="9"/>
  <c r="K17" i="9"/>
  <c r="AM17" i="9"/>
  <c r="BQ17" i="9"/>
  <c r="BA17" i="9"/>
  <c r="R45" i="2" s="1"/>
  <c r="AS17" i="9"/>
  <c r="AK17" i="9"/>
  <c r="AC17" i="9"/>
  <c r="U17" i="9"/>
  <c r="M17" i="9"/>
  <c r="AX17" i="9"/>
  <c r="AP17" i="9"/>
  <c r="AE17" i="9"/>
  <c r="BV17" i="9"/>
  <c r="Z17" i="9"/>
  <c r="J17" i="9"/>
  <c r="BU17" i="9"/>
  <c r="CM13" i="3" s="1"/>
  <c r="BM17" i="9"/>
  <c r="AW17" i="9"/>
  <c r="AO17" i="9"/>
  <c r="Y17" i="9"/>
  <c r="Q17" i="9"/>
  <c r="BP17" i="9"/>
  <c r="BH17" i="9"/>
  <c r="AZ17" i="9"/>
  <c r="AR17" i="9"/>
  <c r="AJ17" i="9"/>
  <c r="AB17" i="9"/>
  <c r="T17" i="9"/>
  <c r="L17" i="9"/>
  <c r="BT17" i="9"/>
  <c r="BL17" i="9"/>
  <c r="AV17" i="9"/>
  <c r="AN17" i="9"/>
  <c r="AF17" i="9"/>
  <c r="X17" i="9"/>
  <c r="P17" i="9"/>
  <c r="W17" i="9"/>
  <c r="BN17" i="9"/>
  <c r="BS17" i="9"/>
  <c r="BK17" i="9"/>
  <c r="AU17" i="9"/>
  <c r="O17" i="9"/>
  <c r="I17" i="9"/>
  <c r="I19" i="9" s="1"/>
  <c r="R17" i="9"/>
  <c r="BR17" i="9"/>
  <c r="BJ17" i="9"/>
  <c r="BB17" i="9"/>
  <c r="AT17" i="9"/>
  <c r="AL17" i="9"/>
  <c r="AD17" i="9"/>
  <c r="R44" i="2" s="1"/>
  <c r="V17" i="9"/>
  <c r="N17" i="9"/>
  <c r="BI17" i="9"/>
  <c r="M12" i="6"/>
  <c r="M17" i="6" s="1"/>
  <c r="M9" i="6"/>
  <c r="L24" i="6"/>
  <c r="K24" i="6"/>
  <c r="J24" i="6"/>
  <c r="I24" i="6"/>
  <c r="H24" i="6"/>
  <c r="G24" i="6"/>
  <c r="F24" i="6"/>
  <c r="E24" i="6"/>
  <c r="D24" i="6"/>
  <c r="C24" i="6"/>
  <c r="L23" i="6"/>
  <c r="K23" i="6"/>
  <c r="J23" i="6"/>
  <c r="I23" i="6"/>
  <c r="H23" i="6"/>
  <c r="G23" i="6"/>
  <c r="F23" i="6"/>
  <c r="L22" i="6"/>
  <c r="K22" i="6"/>
  <c r="J22" i="6"/>
  <c r="I22" i="6"/>
  <c r="H22" i="6"/>
  <c r="G22" i="6"/>
  <c r="F22" i="6"/>
  <c r="E22" i="6"/>
  <c r="D22" i="6"/>
  <c r="C22" i="6"/>
  <c r="L21" i="6"/>
  <c r="K21" i="6"/>
  <c r="J21" i="6"/>
  <c r="I21" i="6"/>
  <c r="H21" i="6"/>
  <c r="G21" i="6"/>
  <c r="F21" i="6"/>
  <c r="E21" i="6"/>
  <c r="D21" i="6"/>
  <c r="C21" i="6"/>
  <c r="L20" i="6"/>
  <c r="K20" i="6"/>
  <c r="J20" i="6"/>
  <c r="I20" i="6"/>
  <c r="H20" i="6"/>
  <c r="G20" i="6"/>
  <c r="F20" i="6"/>
  <c r="F25" i="6" s="1"/>
  <c r="E20" i="6"/>
  <c r="E25" i="6" s="1"/>
  <c r="D20" i="6"/>
  <c r="C20" i="6"/>
  <c r="L17" i="6"/>
  <c r="K17" i="6"/>
  <c r="J17" i="6"/>
  <c r="I17" i="6"/>
  <c r="H17" i="6"/>
  <c r="G17" i="6"/>
  <c r="F17" i="6"/>
  <c r="E17" i="6"/>
  <c r="D17" i="6"/>
  <c r="C17" i="6"/>
  <c r="L8" i="6"/>
  <c r="K8" i="6"/>
  <c r="J8" i="6"/>
  <c r="I8" i="6"/>
  <c r="H8" i="6"/>
  <c r="G8" i="6"/>
  <c r="F8" i="6"/>
  <c r="E8" i="6"/>
  <c r="D8" i="6"/>
  <c r="C8" i="6"/>
  <c r="L7" i="6"/>
  <c r="K7" i="6"/>
  <c r="J7" i="6"/>
  <c r="I7" i="6"/>
  <c r="H7" i="6"/>
  <c r="L6" i="6"/>
  <c r="K6" i="6"/>
  <c r="J6" i="6"/>
  <c r="I6" i="6"/>
  <c r="H6" i="6"/>
  <c r="G6" i="6"/>
  <c r="F6" i="6"/>
  <c r="E6" i="6"/>
  <c r="D6" i="6"/>
  <c r="C6" i="6"/>
  <c r="L5" i="6"/>
  <c r="K5" i="6"/>
  <c r="J5" i="6"/>
  <c r="I5" i="6"/>
  <c r="H5" i="6"/>
  <c r="G5" i="6"/>
  <c r="F5" i="6"/>
  <c r="E5" i="6"/>
  <c r="D5" i="6"/>
  <c r="C5" i="6"/>
  <c r="L4" i="6"/>
  <c r="K4" i="6"/>
  <c r="J4" i="6"/>
  <c r="I4" i="6"/>
  <c r="H4" i="6"/>
  <c r="G4" i="6"/>
  <c r="F4" i="6"/>
  <c r="E4" i="6"/>
  <c r="D4" i="6"/>
  <c r="D9" i="6" s="1"/>
  <c r="C4" i="6"/>
  <c r="I9" i="6" l="1"/>
  <c r="H9" i="6"/>
  <c r="E9" i="6"/>
  <c r="F9" i="6"/>
  <c r="C9" i="6"/>
  <c r="G9" i="6"/>
  <c r="C25" i="6"/>
  <c r="G25" i="6"/>
  <c r="CL13" i="3"/>
  <c r="R46" i="2"/>
  <c r="CO13" i="3"/>
  <c r="R43" i="2"/>
  <c r="CK13" i="3"/>
  <c r="J9" i="6"/>
  <c r="J25" i="6"/>
  <c r="D25" i="6"/>
  <c r="H25" i="6"/>
  <c r="I25" i="6"/>
  <c r="R47" i="2"/>
  <c r="CN13" i="3"/>
  <c r="R48" i="2"/>
  <c r="K25" i="6"/>
  <c r="L9" i="6"/>
  <c r="K9" i="6"/>
  <c r="L25" i="6"/>
  <c r="B1" i="5"/>
  <c r="R54" i="2" l="1"/>
  <c r="CP13" i="3"/>
  <c r="R50" i="2"/>
  <c r="I85" i="3"/>
  <c r="AT72" i="3"/>
  <c r="AT84" i="3" s="1"/>
  <c r="W72" i="3"/>
  <c r="W84" i="3" s="1"/>
  <c r="I72" i="3"/>
  <c r="I84" i="3" s="1"/>
  <c r="AT71" i="3"/>
  <c r="AT83" i="3" s="1"/>
  <c r="W71" i="3"/>
  <c r="W83" i="3" s="1"/>
  <c r="I71" i="3"/>
  <c r="I83" i="3" s="1"/>
  <c r="AT70" i="3"/>
  <c r="AT82" i="3" s="1"/>
  <c r="W70" i="3"/>
  <c r="W82" i="3" s="1"/>
  <c r="I70" i="3"/>
  <c r="I82" i="3" s="1"/>
  <c r="AT69" i="3"/>
  <c r="AT81" i="3" s="1"/>
  <c r="W69" i="3"/>
  <c r="W81" i="3"/>
  <c r="I69" i="3"/>
  <c r="I81" i="3" s="1"/>
  <c r="AT68" i="3"/>
  <c r="AT80" i="3" s="1"/>
  <c r="W68" i="3"/>
  <c r="W80" i="3"/>
  <c r="I68" i="3"/>
  <c r="I80" i="3" s="1"/>
  <c r="AT67" i="3"/>
  <c r="AT79" i="3" s="1"/>
  <c r="W67" i="3"/>
  <c r="W79" i="3" s="1"/>
  <c r="I67" i="3"/>
  <c r="I79" i="3" s="1"/>
  <c r="AT66" i="3"/>
  <c r="AT78" i="3"/>
  <c r="W66" i="3"/>
  <c r="W78" i="3" s="1"/>
  <c r="I66" i="3"/>
  <c r="I78" i="3" s="1"/>
  <c r="AT65" i="3"/>
  <c r="AT77" i="3" s="1"/>
  <c r="W65" i="3"/>
  <c r="W77" i="3" s="1"/>
  <c r="I65" i="3"/>
  <c r="I77" i="3" s="1"/>
  <c r="AT64" i="3"/>
  <c r="AT76" i="3" s="1"/>
  <c r="W64" i="3"/>
  <c r="W76" i="3" s="1"/>
  <c r="I64" i="3"/>
  <c r="I76" i="3" s="1"/>
  <c r="AT63" i="3"/>
  <c r="AT75" i="3" s="1"/>
  <c r="W63" i="3"/>
  <c r="W75" i="3" s="1"/>
  <c r="I63" i="3"/>
  <c r="I75" i="3" s="1"/>
  <c r="BT72" i="3"/>
  <c r="BS72" i="3"/>
  <c r="BR72" i="3"/>
  <c r="BQ72" i="3"/>
  <c r="BP72" i="3"/>
  <c r="BO72" i="3"/>
  <c r="BN72" i="3"/>
  <c r="BM72" i="3"/>
  <c r="BL72" i="3"/>
  <c r="BK72" i="3"/>
  <c r="BJ72" i="3"/>
  <c r="BI72" i="3"/>
  <c r="BH72" i="3"/>
  <c r="BG72" i="3"/>
  <c r="BF72" i="3"/>
  <c r="BE72" i="3"/>
  <c r="BD72" i="3"/>
  <c r="BC72" i="3"/>
  <c r="BB72" i="3"/>
  <c r="BA72" i="3"/>
  <c r="AZ72" i="3"/>
  <c r="AY72" i="3"/>
  <c r="AX72" i="3"/>
  <c r="AW72" i="3"/>
  <c r="AV72" i="3"/>
  <c r="AU72" i="3"/>
  <c r="AS72" i="3"/>
  <c r="AR72" i="3"/>
  <c r="AQ72" i="3"/>
  <c r="AP72" i="3"/>
  <c r="AO72" i="3"/>
  <c r="AN72" i="3"/>
  <c r="AM72" i="3"/>
  <c r="AL72" i="3"/>
  <c r="AK72" i="3"/>
  <c r="AJ72" i="3"/>
  <c r="AI72" i="3"/>
  <c r="AH72" i="3"/>
  <c r="AG72" i="3"/>
  <c r="AF72" i="3"/>
  <c r="AE72" i="3"/>
  <c r="AD72" i="3"/>
  <c r="AC72" i="3"/>
  <c r="AB72" i="3"/>
  <c r="AA72" i="3"/>
  <c r="Z72" i="3"/>
  <c r="Y72" i="3"/>
  <c r="X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H72" i="3"/>
  <c r="BT71" i="3"/>
  <c r="BS71" i="3"/>
  <c r="BR71" i="3"/>
  <c r="BQ71" i="3"/>
  <c r="BP71" i="3"/>
  <c r="BO71" i="3"/>
  <c r="BN71" i="3"/>
  <c r="BM71" i="3"/>
  <c r="BL71" i="3"/>
  <c r="BK71" i="3"/>
  <c r="BJ71" i="3"/>
  <c r="BI71" i="3"/>
  <c r="BH71" i="3"/>
  <c r="BG71" i="3"/>
  <c r="BF71" i="3"/>
  <c r="BE71" i="3"/>
  <c r="BD71" i="3"/>
  <c r="BC71" i="3"/>
  <c r="BB71" i="3"/>
  <c r="BA71" i="3"/>
  <c r="AZ71" i="3"/>
  <c r="AY71" i="3"/>
  <c r="AX71" i="3"/>
  <c r="AW71" i="3"/>
  <c r="AV71" i="3"/>
  <c r="AU71" i="3"/>
  <c r="AS71" i="3"/>
  <c r="AR71" i="3"/>
  <c r="AQ71" i="3"/>
  <c r="AP71" i="3"/>
  <c r="AO71" i="3"/>
  <c r="AN71" i="3"/>
  <c r="AM71" i="3"/>
  <c r="AL71" i="3"/>
  <c r="AK71" i="3"/>
  <c r="AJ71" i="3"/>
  <c r="AI71" i="3"/>
  <c r="AH71" i="3"/>
  <c r="AG71" i="3"/>
  <c r="AF71" i="3"/>
  <c r="AE71" i="3"/>
  <c r="AD71" i="3"/>
  <c r="AC71" i="3"/>
  <c r="AB71" i="3"/>
  <c r="AA71" i="3"/>
  <c r="Z71" i="3"/>
  <c r="Y71" i="3"/>
  <c r="X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H71" i="3"/>
  <c r="BT70" i="3"/>
  <c r="BS70" i="3"/>
  <c r="BR70" i="3"/>
  <c r="BQ70" i="3"/>
  <c r="BP70" i="3"/>
  <c r="BO70" i="3"/>
  <c r="BN70" i="3"/>
  <c r="BM70" i="3"/>
  <c r="BL70" i="3"/>
  <c r="BK70" i="3"/>
  <c r="BJ70" i="3"/>
  <c r="BI70" i="3"/>
  <c r="BH70" i="3"/>
  <c r="BG70" i="3"/>
  <c r="BF70" i="3"/>
  <c r="BE70" i="3"/>
  <c r="BD70" i="3"/>
  <c r="BC70" i="3"/>
  <c r="BB70" i="3"/>
  <c r="BA70" i="3"/>
  <c r="AZ70" i="3"/>
  <c r="AY70" i="3"/>
  <c r="AX70" i="3"/>
  <c r="AW70" i="3"/>
  <c r="AV70" i="3"/>
  <c r="AU70" i="3"/>
  <c r="AS70" i="3"/>
  <c r="AR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AA70" i="3"/>
  <c r="Z70" i="3"/>
  <c r="Y70" i="3"/>
  <c r="X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H70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F69" i="3"/>
  <c r="BE69" i="3"/>
  <c r="BD69" i="3"/>
  <c r="BC69" i="3"/>
  <c r="BB69" i="3"/>
  <c r="BA69" i="3"/>
  <c r="AZ69" i="3"/>
  <c r="AY69" i="3"/>
  <c r="AX69" i="3"/>
  <c r="AW69" i="3"/>
  <c r="AV69" i="3"/>
  <c r="AU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H69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Z68" i="3"/>
  <c r="AY68" i="3"/>
  <c r="AX68" i="3"/>
  <c r="AW68" i="3"/>
  <c r="AV68" i="3"/>
  <c r="AU68" i="3"/>
  <c r="AS68" i="3"/>
  <c r="AR68" i="3"/>
  <c r="AQ68" i="3"/>
  <c r="AP68" i="3"/>
  <c r="AO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H68" i="3"/>
  <c r="BT67" i="3"/>
  <c r="BS67" i="3"/>
  <c r="BR67" i="3"/>
  <c r="BQ67" i="3"/>
  <c r="BP67" i="3"/>
  <c r="BO67" i="3"/>
  <c r="BN67" i="3"/>
  <c r="BM67" i="3"/>
  <c r="BL67" i="3"/>
  <c r="BK67" i="3"/>
  <c r="BJ67" i="3"/>
  <c r="BI67" i="3"/>
  <c r="BH67" i="3"/>
  <c r="BG67" i="3"/>
  <c r="BF67" i="3"/>
  <c r="BE67" i="3"/>
  <c r="BD67" i="3"/>
  <c r="BC67" i="3"/>
  <c r="BB67" i="3"/>
  <c r="BA67" i="3"/>
  <c r="AZ67" i="3"/>
  <c r="AY67" i="3"/>
  <c r="AX67" i="3"/>
  <c r="AW67" i="3"/>
  <c r="AV67" i="3"/>
  <c r="AU67" i="3"/>
  <c r="AS67" i="3"/>
  <c r="AR67" i="3"/>
  <c r="AQ67" i="3"/>
  <c r="AP67" i="3"/>
  <c r="AO67" i="3"/>
  <c r="AN67" i="3"/>
  <c r="AM67" i="3"/>
  <c r="AL67" i="3"/>
  <c r="AK67" i="3"/>
  <c r="AJ67" i="3"/>
  <c r="AI67" i="3"/>
  <c r="AH67" i="3"/>
  <c r="AG67" i="3"/>
  <c r="AF67" i="3"/>
  <c r="AE67" i="3"/>
  <c r="AD67" i="3"/>
  <c r="AC67" i="3"/>
  <c r="AB67" i="3"/>
  <c r="AA67" i="3"/>
  <c r="Z67" i="3"/>
  <c r="Y67" i="3"/>
  <c r="X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H67" i="3"/>
  <c r="BT66" i="3"/>
  <c r="BS66" i="3"/>
  <c r="BR66" i="3"/>
  <c r="BQ66" i="3"/>
  <c r="BP66" i="3"/>
  <c r="BO66" i="3"/>
  <c r="BN66" i="3"/>
  <c r="BM66" i="3"/>
  <c r="BL66" i="3"/>
  <c r="BK66" i="3"/>
  <c r="BJ66" i="3"/>
  <c r="BI66" i="3"/>
  <c r="BH66" i="3"/>
  <c r="BG66" i="3"/>
  <c r="BF66" i="3"/>
  <c r="BE66" i="3"/>
  <c r="BD66" i="3"/>
  <c r="BC66" i="3"/>
  <c r="BB66" i="3"/>
  <c r="BA66" i="3"/>
  <c r="AZ66" i="3"/>
  <c r="AY66" i="3"/>
  <c r="AX66" i="3"/>
  <c r="AW66" i="3"/>
  <c r="AV66" i="3"/>
  <c r="AU66" i="3"/>
  <c r="AS66" i="3"/>
  <c r="AR66" i="3"/>
  <c r="AQ66" i="3"/>
  <c r="AP66" i="3"/>
  <c r="AO66" i="3"/>
  <c r="AN66" i="3"/>
  <c r="AM66" i="3"/>
  <c r="AL66" i="3"/>
  <c r="AK66" i="3"/>
  <c r="AJ66" i="3"/>
  <c r="AI66" i="3"/>
  <c r="AH66" i="3"/>
  <c r="AG66" i="3"/>
  <c r="AF66" i="3"/>
  <c r="AE66" i="3"/>
  <c r="AD66" i="3"/>
  <c r="AC66" i="3"/>
  <c r="AB66" i="3"/>
  <c r="AA66" i="3"/>
  <c r="Z66" i="3"/>
  <c r="Y66" i="3"/>
  <c r="X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H66" i="3"/>
  <c r="BT65" i="3"/>
  <c r="BS65" i="3"/>
  <c r="BR65" i="3"/>
  <c r="BQ65" i="3"/>
  <c r="BP65" i="3"/>
  <c r="BO65" i="3"/>
  <c r="BN65" i="3"/>
  <c r="BM65" i="3"/>
  <c r="BL65" i="3"/>
  <c r="BK65" i="3"/>
  <c r="BJ65" i="3"/>
  <c r="BI65" i="3"/>
  <c r="BH65" i="3"/>
  <c r="BG65" i="3"/>
  <c r="BF65" i="3"/>
  <c r="BE65" i="3"/>
  <c r="BD65" i="3"/>
  <c r="BC65" i="3"/>
  <c r="BB65" i="3"/>
  <c r="BA65" i="3"/>
  <c r="AZ65" i="3"/>
  <c r="AY65" i="3"/>
  <c r="AX65" i="3"/>
  <c r="AW65" i="3"/>
  <c r="AV65" i="3"/>
  <c r="AU65" i="3"/>
  <c r="AS65" i="3"/>
  <c r="AR65" i="3"/>
  <c r="AQ65" i="3"/>
  <c r="AP65" i="3"/>
  <c r="AO65" i="3"/>
  <c r="AN65" i="3"/>
  <c r="AM65" i="3"/>
  <c r="AL65" i="3"/>
  <c r="AK65" i="3"/>
  <c r="AJ65" i="3"/>
  <c r="AI65" i="3"/>
  <c r="AH65" i="3"/>
  <c r="AG65" i="3"/>
  <c r="AF65" i="3"/>
  <c r="AE65" i="3"/>
  <c r="AD65" i="3"/>
  <c r="AC65" i="3"/>
  <c r="AB65" i="3"/>
  <c r="AA65" i="3"/>
  <c r="Z65" i="3"/>
  <c r="Y65" i="3"/>
  <c r="X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H65" i="3"/>
  <c r="BT64" i="3"/>
  <c r="BS64" i="3"/>
  <c r="BR64" i="3"/>
  <c r="BQ64" i="3"/>
  <c r="BP64" i="3"/>
  <c r="BO64" i="3"/>
  <c r="BN64" i="3"/>
  <c r="BM64" i="3"/>
  <c r="BL64" i="3"/>
  <c r="BK64" i="3"/>
  <c r="BJ64" i="3"/>
  <c r="BI64" i="3"/>
  <c r="BH64" i="3"/>
  <c r="BG64" i="3"/>
  <c r="BF64" i="3"/>
  <c r="BE64" i="3"/>
  <c r="BD64" i="3"/>
  <c r="BC64" i="3"/>
  <c r="BB64" i="3"/>
  <c r="BA64" i="3"/>
  <c r="AZ64" i="3"/>
  <c r="AY64" i="3"/>
  <c r="AX64" i="3"/>
  <c r="AW64" i="3"/>
  <c r="AV64" i="3"/>
  <c r="AU64" i="3"/>
  <c r="AS64" i="3"/>
  <c r="AR64" i="3"/>
  <c r="AQ64" i="3"/>
  <c r="AP64" i="3"/>
  <c r="AO64" i="3"/>
  <c r="AN64" i="3"/>
  <c r="AM64" i="3"/>
  <c r="AL64" i="3"/>
  <c r="AK64" i="3"/>
  <c r="AJ64" i="3"/>
  <c r="AI64" i="3"/>
  <c r="AH64" i="3"/>
  <c r="AG64" i="3"/>
  <c r="AF64" i="3"/>
  <c r="AE64" i="3"/>
  <c r="AD64" i="3"/>
  <c r="AC64" i="3"/>
  <c r="AB64" i="3"/>
  <c r="AA64" i="3"/>
  <c r="Z64" i="3"/>
  <c r="Y64" i="3"/>
  <c r="X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H64" i="3"/>
  <c r="BT63" i="3"/>
  <c r="BS63" i="3"/>
  <c r="BR63" i="3"/>
  <c r="BQ63" i="3"/>
  <c r="BP63" i="3"/>
  <c r="BO63" i="3"/>
  <c r="BN63" i="3"/>
  <c r="BM63" i="3"/>
  <c r="BL63" i="3"/>
  <c r="BK63" i="3"/>
  <c r="BJ63" i="3"/>
  <c r="BI63" i="3"/>
  <c r="BH63" i="3"/>
  <c r="BG63" i="3"/>
  <c r="BF63" i="3"/>
  <c r="BE63" i="3"/>
  <c r="BD63" i="3"/>
  <c r="BC63" i="3"/>
  <c r="BB63" i="3"/>
  <c r="BA63" i="3"/>
  <c r="AZ63" i="3"/>
  <c r="AY63" i="3"/>
  <c r="AX63" i="3"/>
  <c r="AW63" i="3"/>
  <c r="AV63" i="3"/>
  <c r="AU63" i="3"/>
  <c r="AS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H63" i="3"/>
  <c r="BZ11" i="3"/>
  <c r="CG11" i="3" s="1"/>
  <c r="CO11" i="3" s="1"/>
  <c r="BZ2" i="3"/>
  <c r="CG2" i="3" s="1"/>
  <c r="CO2" i="3" s="1"/>
  <c r="BY11" i="3"/>
  <c r="CF11" i="3" s="1"/>
  <c r="BY2" i="3"/>
  <c r="CF2" i="3" s="1"/>
  <c r="CN2" i="3" s="1"/>
  <c r="BX11" i="3"/>
  <c r="CE11" i="3" s="1"/>
  <c r="CM11" i="3" s="1"/>
  <c r="BX2" i="3"/>
  <c r="CE2" i="3" s="1"/>
  <c r="BW11" i="3"/>
  <c r="CD11" i="3"/>
  <c r="CL11" i="3" s="1"/>
  <c r="BW2" i="3"/>
  <c r="CD2" i="3" s="1"/>
  <c r="CL2" i="3" s="1"/>
  <c r="BV11" i="3"/>
  <c r="CC11" i="3" s="1"/>
  <c r="CK11" i="3" s="1"/>
  <c r="BV2" i="3"/>
  <c r="CC2" i="3" s="1"/>
  <c r="CK2" i="3" s="1"/>
  <c r="CK18" i="3" s="1"/>
  <c r="CU11" i="3"/>
  <c r="CJ11" i="3"/>
  <c r="BZ10" i="3"/>
  <c r="CG10" i="3" s="1"/>
  <c r="CO10" i="3" s="1"/>
  <c r="BY10" i="3"/>
  <c r="CF10" i="3" s="1"/>
  <c r="CN10" i="3" s="1"/>
  <c r="BX10" i="3"/>
  <c r="CE10" i="3" s="1"/>
  <c r="CM10" i="3" s="1"/>
  <c r="BW10" i="3"/>
  <c r="CD10" i="3" s="1"/>
  <c r="CL10" i="3" s="1"/>
  <c r="BV10" i="3"/>
  <c r="CC10" i="3" s="1"/>
  <c r="CK10" i="3" s="1"/>
  <c r="CJ10" i="3"/>
  <c r="BZ9" i="3"/>
  <c r="CG9" i="3" s="1"/>
  <c r="CO9" i="3" s="1"/>
  <c r="BY9" i="3"/>
  <c r="CF9" i="3" s="1"/>
  <c r="CN9" i="3" s="1"/>
  <c r="BX9" i="3"/>
  <c r="CE9" i="3" s="1"/>
  <c r="CM9" i="3" s="1"/>
  <c r="BW9" i="3"/>
  <c r="CD9" i="3" s="1"/>
  <c r="CL9" i="3" s="1"/>
  <c r="BV9" i="3"/>
  <c r="CC9" i="3" s="1"/>
  <c r="CK9" i="3" s="1"/>
  <c r="CJ9" i="3"/>
  <c r="BZ8" i="3"/>
  <c r="CG8" i="3" s="1"/>
  <c r="CO8" i="3" s="1"/>
  <c r="BY8" i="3"/>
  <c r="CF8" i="3" s="1"/>
  <c r="CN8" i="3" s="1"/>
  <c r="BX8" i="3"/>
  <c r="CE8" i="3" s="1"/>
  <c r="CM8" i="3" s="1"/>
  <c r="BW8" i="3"/>
  <c r="CD8" i="3" s="1"/>
  <c r="CL8" i="3" s="1"/>
  <c r="BV8" i="3"/>
  <c r="CC8" i="3" s="1"/>
  <c r="CK8" i="3" s="1"/>
  <c r="CJ8" i="3"/>
  <c r="BZ7" i="3"/>
  <c r="CG7" i="3" s="1"/>
  <c r="CO7" i="3" s="1"/>
  <c r="BY7" i="3"/>
  <c r="CF7" i="3" s="1"/>
  <c r="CN7" i="3" s="1"/>
  <c r="BX7" i="3"/>
  <c r="CE7" i="3" s="1"/>
  <c r="CM7" i="3" s="1"/>
  <c r="BW7" i="3"/>
  <c r="CD7" i="3" s="1"/>
  <c r="CL7" i="3" s="1"/>
  <c r="BV7" i="3"/>
  <c r="CC7" i="3" s="1"/>
  <c r="CK7" i="3" s="1"/>
  <c r="CJ7" i="3"/>
  <c r="BZ6" i="3"/>
  <c r="CG6" i="3" s="1"/>
  <c r="CO6" i="3" s="1"/>
  <c r="BY6" i="3"/>
  <c r="CF6" i="3"/>
  <c r="CN6" i="3" s="1"/>
  <c r="BX6" i="3"/>
  <c r="CE6" i="3" s="1"/>
  <c r="CM6" i="3" s="1"/>
  <c r="BW6" i="3"/>
  <c r="CD6" i="3" s="1"/>
  <c r="CL6" i="3" s="1"/>
  <c r="BV6" i="3"/>
  <c r="CC6" i="3" s="1"/>
  <c r="CK6" i="3" s="1"/>
  <c r="CJ6" i="3"/>
  <c r="BZ5" i="3"/>
  <c r="CG5" i="3" s="1"/>
  <c r="CO5" i="3" s="1"/>
  <c r="BY5" i="3"/>
  <c r="CF5" i="3" s="1"/>
  <c r="CN5" i="3" s="1"/>
  <c r="BX5" i="3"/>
  <c r="CE5" i="3" s="1"/>
  <c r="CM5" i="3" s="1"/>
  <c r="BW5" i="3"/>
  <c r="CD5" i="3" s="1"/>
  <c r="CL5" i="3" s="1"/>
  <c r="BV5" i="3"/>
  <c r="CC5" i="3" s="1"/>
  <c r="CK5" i="3" s="1"/>
  <c r="CJ5" i="3"/>
  <c r="BZ4" i="3"/>
  <c r="CG4" i="3" s="1"/>
  <c r="CO4" i="3" s="1"/>
  <c r="BY4" i="3"/>
  <c r="CF4" i="3"/>
  <c r="CN4" i="3" s="1"/>
  <c r="BX4" i="3"/>
  <c r="CE4" i="3" s="1"/>
  <c r="CM4" i="3" s="1"/>
  <c r="BW4" i="3"/>
  <c r="CD4" i="3" s="1"/>
  <c r="CL4" i="3" s="1"/>
  <c r="BV4" i="3"/>
  <c r="CC4" i="3" s="1"/>
  <c r="CK4" i="3" s="1"/>
  <c r="CJ4" i="3"/>
  <c r="BZ3" i="3"/>
  <c r="CG3" i="3" s="1"/>
  <c r="CO3" i="3" s="1"/>
  <c r="BY3" i="3"/>
  <c r="CF3" i="3" s="1"/>
  <c r="CN3" i="3" s="1"/>
  <c r="BX3" i="3"/>
  <c r="CE3" i="3" s="1"/>
  <c r="CM3" i="3" s="1"/>
  <c r="BW3" i="3"/>
  <c r="CD3" i="3" s="1"/>
  <c r="CL3" i="3" s="1"/>
  <c r="BV3" i="3"/>
  <c r="CC3" i="3" s="1"/>
  <c r="CK3" i="3" s="1"/>
  <c r="CJ3" i="3"/>
  <c r="CJ2" i="3"/>
  <c r="CO1" i="3"/>
  <c r="CN1" i="3"/>
  <c r="CK1" i="3"/>
  <c r="B1" i="2"/>
  <c r="CP9" i="3" l="1"/>
  <c r="X75" i="3"/>
  <c r="CP3" i="3"/>
  <c r="CP4" i="3"/>
  <c r="CP5" i="3"/>
  <c r="CP6" i="3"/>
  <c r="CP7" i="3"/>
  <c r="CP10" i="3"/>
  <c r="CL15" i="3"/>
  <c r="CP8" i="3"/>
  <c r="CK15" i="3"/>
  <c r="CP11" i="3"/>
  <c r="CO15" i="3"/>
  <c r="H78" i="3"/>
  <c r="H80" i="3"/>
  <c r="H81" i="3"/>
  <c r="CE12" i="3"/>
  <c r="H83" i="3"/>
  <c r="H82" i="3"/>
  <c r="CD12" i="3"/>
  <c r="H77" i="3"/>
  <c r="H84" i="3"/>
  <c r="H79" i="3"/>
  <c r="CN11" i="3"/>
  <c r="CN15" i="3" s="1"/>
  <c r="CF12" i="3"/>
  <c r="H76" i="3"/>
  <c r="J75" i="3"/>
  <c r="H75" i="3"/>
  <c r="AU75" i="3"/>
  <c r="CC12" i="3"/>
  <c r="CG12" i="3"/>
  <c r="CM2" i="3"/>
  <c r="CM15" i="3" s="1"/>
  <c r="CP2" i="3" l="1"/>
  <c r="CR20" i="3" s="1"/>
  <c r="G75" i="3"/>
  <c r="CP15" i="3" l="1"/>
  <c r="Q54" i="2"/>
</calcChain>
</file>

<file path=xl/sharedStrings.xml><?xml version="1.0" encoding="utf-8"?>
<sst xmlns="http://schemas.openxmlformats.org/spreadsheetml/2006/main" count="3305" uniqueCount="271">
  <si>
    <t>Please reference all figures as: 'International Energy Agency / Nordic Energy Research (2016), Nordic Energy Technology Perspectives 2016'</t>
  </si>
  <si>
    <t>Chapter</t>
  </si>
  <si>
    <t>Figure number</t>
  </si>
  <si>
    <t>Figure title</t>
  </si>
  <si>
    <t>Nordic final industrial energy use and aggregated industrial direct CO2 intensity 4DS vs CNS</t>
  </si>
  <si>
    <t>Key point</t>
  </si>
  <si>
    <t>As the 4DS already taps reasonable levels of energy efficiency potentials, low-carbon innovative processes are critical in the CNS to enabling an almost 60% additional reduction in direct industrial CO2 intensity by 2050.</t>
  </si>
  <si>
    <t>Notes</t>
  </si>
  <si>
    <t>Sources</t>
  </si>
  <si>
    <t>Labels</t>
  </si>
  <si>
    <t>Primary y axis</t>
  </si>
  <si>
    <t>PJ</t>
  </si>
  <si>
    <t>FIGURE</t>
  </si>
  <si>
    <t>DATA</t>
  </si>
  <si>
    <t xml:space="preserve"> </t>
  </si>
  <si>
    <t>4DS</t>
  </si>
  <si>
    <t>CNS</t>
  </si>
  <si>
    <t>Coal</t>
  </si>
  <si>
    <t>Oil</t>
  </si>
  <si>
    <t>Natural gas</t>
  </si>
  <si>
    <t>Electricity</t>
  </si>
  <si>
    <t>Commercial heat</t>
  </si>
  <si>
    <t>Biomass and waste</t>
  </si>
  <si>
    <t xml:space="preserve">Direct CO2 intensity </t>
  </si>
  <si>
    <t>ktoe</t>
  </si>
  <si>
    <t>2016-2007</t>
  </si>
  <si>
    <t>Total all products</t>
  </si>
  <si>
    <t>Solid fuels</t>
  </si>
  <si>
    <t>Anthracite</t>
  </si>
  <si>
    <t>Coking coal</t>
  </si>
  <si>
    <t>Other bituminous coal</t>
  </si>
  <si>
    <t>Sub-bituminous coal</t>
  </si>
  <si>
    <t>Lignite / Brown Coal</t>
  </si>
  <si>
    <t>Patent Fuels</t>
  </si>
  <si>
    <t>Coke oven coke</t>
  </si>
  <si>
    <t>Gas coke</t>
  </si>
  <si>
    <t>Coal tar</t>
  </si>
  <si>
    <t>BKB</t>
  </si>
  <si>
    <t>Peat</t>
  </si>
  <si>
    <t>Peat products</t>
  </si>
  <si>
    <t>Oil shale &amp; oil sands</t>
  </si>
  <si>
    <t>Oil (total)</t>
  </si>
  <si>
    <t>Crude oil</t>
  </si>
  <si>
    <t>Natural Gas Liguids</t>
  </si>
  <si>
    <t>Refinery Feedstocks</t>
  </si>
  <si>
    <t>Additives / Oxygenates</t>
  </si>
  <si>
    <t>Other Hydrocarb. (w/o bio)</t>
  </si>
  <si>
    <t>Refinery gas</t>
  </si>
  <si>
    <t>Ethane</t>
  </si>
  <si>
    <t>LPG</t>
  </si>
  <si>
    <t>Motor Gasoline (w/o bio)</t>
  </si>
  <si>
    <t>Aviation Gasoline</t>
  </si>
  <si>
    <t>Gasoline Type Jet Fuel</t>
  </si>
  <si>
    <t>Kerosene Type Jet Fuel</t>
  </si>
  <si>
    <t>Other Kerosene</t>
  </si>
  <si>
    <t>Naphtha</t>
  </si>
  <si>
    <t>Gas/Diesel Oil (w/o bio)</t>
  </si>
  <si>
    <t>Fuel Oil</t>
  </si>
  <si>
    <t>White spirit and SBP</t>
  </si>
  <si>
    <t>Lubricants</t>
  </si>
  <si>
    <t>Bitumen</t>
  </si>
  <si>
    <t>Petroleum Coke</t>
  </si>
  <si>
    <t>Paraffin Waxes</t>
  </si>
  <si>
    <t>Other Products</t>
  </si>
  <si>
    <t>Gas</t>
  </si>
  <si>
    <t xml:space="preserve">Coke oven gas </t>
  </si>
  <si>
    <t>Blast furnace gas</t>
  </si>
  <si>
    <t>Gasworks gas</t>
  </si>
  <si>
    <t>Other recovered gas</t>
  </si>
  <si>
    <t>Total Renewables</t>
  </si>
  <si>
    <t>Hydro power</t>
  </si>
  <si>
    <t>Wind power</t>
  </si>
  <si>
    <t>Tide, wave and ocean</t>
  </si>
  <si>
    <t>Solar thermal</t>
  </si>
  <si>
    <t>Solar PV</t>
  </si>
  <si>
    <t>Solid biomass</t>
  </si>
  <si>
    <t>Charcoal</t>
  </si>
  <si>
    <t>Biogas (all)</t>
  </si>
  <si>
    <t>Municipal wastes (renew.)</t>
  </si>
  <si>
    <t>Bio gasoline</t>
  </si>
  <si>
    <t>Biodiesel</t>
  </si>
  <si>
    <t>Bio jet kerosene</t>
  </si>
  <si>
    <t>Other liquid biofuels</t>
  </si>
  <si>
    <t>Geo-thermal</t>
  </si>
  <si>
    <t>Wastes (non ren.)</t>
  </si>
  <si>
    <t>Industrial wastes</t>
  </si>
  <si>
    <t>Municial wastes (non-ren.)</t>
  </si>
  <si>
    <t>Nuclear heat</t>
  </si>
  <si>
    <t>Derived heat</t>
  </si>
  <si>
    <t>Fossil fuels</t>
  </si>
  <si>
    <t>Renewables</t>
  </si>
  <si>
    <t>Waste</t>
  </si>
  <si>
    <t>Power</t>
  </si>
  <si>
    <t>Mtoe</t>
  </si>
  <si>
    <t>Biomass</t>
  </si>
  <si>
    <t>danmark</t>
  </si>
  <si>
    <t>norge</t>
  </si>
  <si>
    <t>sverige</t>
  </si>
  <si>
    <t>finland</t>
  </si>
  <si>
    <t>island</t>
  </si>
  <si>
    <t>Nordix</t>
  </si>
  <si>
    <t>CO2</t>
  </si>
  <si>
    <t>Biomass use in industry (excl energy sector).</t>
  </si>
  <si>
    <t>Source Eurostat</t>
  </si>
  <si>
    <t>Supply, transformation and consumption of renewables and wastes [nrg_cb_rw], Industry</t>
  </si>
  <si>
    <t>Eurostat</t>
  </si>
  <si>
    <t>Denmark</t>
  </si>
  <si>
    <t>Scope:</t>
  </si>
  <si>
    <t>Final consumption - industry sector - energy use</t>
  </si>
  <si>
    <t>Finland</t>
  </si>
  <si>
    <t>Primary solid biofuels</t>
  </si>
  <si>
    <t>Sweden</t>
  </si>
  <si>
    <t>Unit:</t>
  </si>
  <si>
    <t>Terajoule</t>
  </si>
  <si>
    <t>Iceland</t>
  </si>
  <si>
    <t>:</t>
  </si>
  <si>
    <t>Norway</t>
  </si>
  <si>
    <t>Sum</t>
  </si>
  <si>
    <t>Index 2013</t>
  </si>
  <si>
    <t>total</t>
  </si>
  <si>
    <t>Other</t>
  </si>
  <si>
    <t>Transport</t>
  </si>
  <si>
    <t>Industry</t>
  </si>
  <si>
    <t>Power &amp; heat generation</t>
  </si>
  <si>
    <t>MtCO2</t>
  </si>
  <si>
    <t>Intro</t>
  </si>
  <si>
    <t>NETP inspired</t>
  </si>
  <si>
    <t>No.</t>
  </si>
  <si>
    <t>Figure</t>
  </si>
  <si>
    <t>Text</t>
  </si>
  <si>
    <t>Modified NETP 2016 1.32</t>
  </si>
  <si>
    <t>Industrial energy use and aggregated direct CO2 intensity in CNS</t>
  </si>
  <si>
    <t>Modified NETP 2016 1.9</t>
  </si>
  <si>
    <t>CO2 emissions in the industrial sector by country</t>
  </si>
  <si>
    <t>Eurostat, with datasubset for mining and quarrying</t>
  </si>
  <si>
    <t>ENER10: Final consumption of energy, TJ by unit, sector, reporting country and time,Source Eurostat</t>
  </si>
  <si>
    <t>Biomass use in industry (excl energy sector)</t>
  </si>
  <si>
    <t>Figure made by Ea Energy Analyses for NECP</t>
  </si>
  <si>
    <t>Picture: Michal Jarmoluk/ Pixabay</t>
  </si>
  <si>
    <t>https://pixabay.com/photos/tube-bender-work-machine-technology-2819137/</t>
  </si>
  <si>
    <t>Procentage increase from 2007-2017</t>
  </si>
  <si>
    <t>Inspired by Vattenfall HYBRIT explanatory Youtube video: https://www.youtube.com/watch?v=zk5-8DM0OvA</t>
  </si>
  <si>
    <t>+</t>
  </si>
  <si>
    <t>Industry sector</t>
  </si>
  <si>
    <t>FC_IND_E</t>
  </si>
  <si>
    <t>Z</t>
  </si>
  <si>
    <t>DENMARK</t>
  </si>
  <si>
    <t>Total</t>
  </si>
  <si>
    <t>Solid fossil fuels</t>
  </si>
  <si>
    <t>Lignite</t>
  </si>
  <si>
    <t>Patent fuel</t>
  </si>
  <si>
    <t>Brown coal briquettes</t>
  </si>
  <si>
    <t>Manufactured gases</t>
  </si>
  <si>
    <t>Gas works gas</t>
  </si>
  <si>
    <t>Coke oven gas</t>
  </si>
  <si>
    <t>Other recovered gases</t>
  </si>
  <si>
    <t>Peat and peat products</t>
  </si>
  <si>
    <t>Oil shale and oil sands</t>
  </si>
  <si>
    <t>Oil and petroleum products</t>
  </si>
  <si>
    <t>Natural gas liquids</t>
  </si>
  <si>
    <t>Refinery feedstocks</t>
  </si>
  <si>
    <t>Additives and oxygenates (excluding biofuel portion)</t>
  </si>
  <si>
    <t>Other hydrocarbons</t>
  </si>
  <si>
    <t>Liquefied petroleum gases</t>
  </si>
  <si>
    <t>Motor gasoline (excluding biofuel portion)</t>
  </si>
  <si>
    <t>Aviation gasoline</t>
  </si>
  <si>
    <t>Gasoline-type jet fuel</t>
  </si>
  <si>
    <t>Kerosene-type jet fuel (excluding biofuel portion)</t>
  </si>
  <si>
    <t>Other kerosene</t>
  </si>
  <si>
    <t>Gas oil and diesel oil (excluding biofuel portion)</t>
  </si>
  <si>
    <t>Fuel oil</t>
  </si>
  <si>
    <t>White spirit and special boiling point industrial spirits</t>
  </si>
  <si>
    <t>Petroleum coke</t>
  </si>
  <si>
    <t>Paraffin waxes</t>
  </si>
  <si>
    <t>Other oil products</t>
  </si>
  <si>
    <t>Renewables and biofuels</t>
  </si>
  <si>
    <t>Hydro</t>
  </si>
  <si>
    <t>Tide, wave, ocean</t>
  </si>
  <si>
    <t>Wind</t>
  </si>
  <si>
    <t>Solar photovoltaic</t>
  </si>
  <si>
    <t>Geothermal</t>
  </si>
  <si>
    <t>Biogases</t>
  </si>
  <si>
    <t>Renewable municipal waste</t>
  </si>
  <si>
    <t>Pure biogasoline</t>
  </si>
  <si>
    <t>Blended biogasoline</t>
  </si>
  <si>
    <t>Pure biodiesels</t>
  </si>
  <si>
    <t>Blended biodiesels</t>
  </si>
  <si>
    <t>Pure bio jet kerosene</t>
  </si>
  <si>
    <t>Blended bio jet kerosene</t>
  </si>
  <si>
    <t>Ambient heat (heat pumps)</t>
  </si>
  <si>
    <t>Non-renewable waste</t>
  </si>
  <si>
    <t>Industrial waste (non-renewable)</t>
  </si>
  <si>
    <t>Non-renewable municipal waste</t>
  </si>
  <si>
    <t>Heat</t>
  </si>
  <si>
    <t>FINLAND</t>
  </si>
  <si>
    <t>ICELAND</t>
  </si>
  <si>
    <t>NORWAY</t>
  </si>
  <si>
    <t>SWEDEN</t>
  </si>
  <si>
    <t>NORDICS</t>
  </si>
  <si>
    <t>Nordics adjusted</t>
  </si>
  <si>
    <t>kgCO2/kWh</t>
  </si>
  <si>
    <t>kgCO2/GJ</t>
  </si>
  <si>
    <t>Light fuel oil/diesel</t>
  </si>
  <si>
    <t>Coal (average)</t>
  </si>
  <si>
    <t>Municipal waste</t>
  </si>
  <si>
    <t>Manufactured gas</t>
  </si>
  <si>
    <t>Residential and commercial</t>
  </si>
  <si>
    <t>DATA. Source: energy_statistical_countrydatasheets</t>
  </si>
  <si>
    <t>Power and heat</t>
  </si>
  <si>
    <t>Nordic direct energy-related CO2 emissions in the CNS, by sector and country</t>
  </si>
  <si>
    <t>FIGURE 7.2</t>
  </si>
  <si>
    <t>FIGURE ???</t>
  </si>
  <si>
    <t>Mining and quarrying</t>
  </si>
  <si>
    <t>Manufacturing</t>
  </si>
  <si>
    <t>Construction</t>
  </si>
  <si>
    <t>Air emissions accounts by NACE Rev. 2 activity [env_ac_ainah_r2]</t>
  </si>
  <si>
    <t>Last update</t>
  </si>
  <si>
    <t>Extracted on</t>
  </si>
  <si>
    <t>Source of data</t>
  </si>
  <si>
    <t>AIRPOL</t>
  </si>
  <si>
    <t>Carbon dioxide</t>
  </si>
  <si>
    <t>NACE_R2</t>
  </si>
  <si>
    <t>Total - all NACE activities</t>
  </si>
  <si>
    <t>UNIT</t>
  </si>
  <si>
    <t>Thousand tonnes</t>
  </si>
  <si>
    <t>GEO/TIME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</si>
  <si>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</si>
  <si>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</si>
  <si>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</si>
  <si>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</si>
  <si>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</si>
  <si>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</si>
  <si>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</si>
  <si>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</si>
  <si>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</si>
  <si>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</si>
  <si>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</si>
  <si>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</si>
  <si>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European Union - 27 countries (from 2020)</t>
  </si>
  <si>
    <t>European Union - 28 countries (2013-2020)</t>
  </si>
  <si>
    <t>Special value:</t>
  </si>
  <si>
    <t>not available</t>
  </si>
  <si>
    <t>Agriculture, forestry and fishing</t>
  </si>
  <si>
    <t>Electricity, gas, steam and air conditioning supply</t>
  </si>
  <si>
    <t>Water supply; sewerage, waste management and remediation activities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</si>
  <si>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</si>
  <si>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</si>
  <si>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</si>
  <si>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</si>
  <si>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</si>
  <si>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</si>
  <si>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</si>
  <si>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</si>
  <si>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Public administration and defence; compulsory social security</t>
  </si>
  <si>
    <t>Education</t>
  </si>
  <si>
    <t>Human health and social work activities</t>
  </si>
  <si>
    <t>Arts, entertainment and recreation</t>
  </si>
  <si>
    <t>Other service activities</t>
  </si>
  <si>
    <t>Activities of households as employers; undifferentiated goods- and services-producing activities of households for own use</t>
  </si>
  <si>
    <t>Activities of extraterritorial organisations and bodies</t>
  </si>
  <si>
    <t>Methane</t>
  </si>
  <si>
    <t>Nitrous oxide</t>
  </si>
  <si>
    <t>DATA. CO2 emissions [kt]. Source: energy_statistical_countrydatasheets</t>
  </si>
  <si>
    <t>Total emissions Nordics</t>
  </si>
  <si>
    <t>TOTAL</t>
  </si>
  <si>
    <t>Reduction</t>
  </si>
  <si>
    <t>See energy balance</t>
  </si>
  <si>
    <t>Biofuels and renewable waste</t>
  </si>
  <si>
    <t>Note: results from 2020 on imply the adoption of CCS (taken from CNS)</t>
  </si>
  <si>
    <t>this is not final energy use, probably an aggregate result of all industrial uses (update: YES)</t>
  </si>
  <si>
    <t>Oil and gas extraction, 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</si>
</sst>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_-;\-* #,##0.00_-;_-* &quot;-&quot;??_-;_-@_-"/>
    <numFmt numFmtId="165" formatCode="0.0%"/>
    <numFmt numFmtId="166" formatCode="#,##0;\-#,##0;&quot;&quot;"/>
    <numFmt numFmtId="167" formatCode="#,##0.0;\-#,##0.0;&quot;&quot;"/>
    <numFmt numFmtId="168" formatCode="0.0"/>
    <numFmt numFmtId="169" formatCode="#,##0.0"/>
    <numFmt numFmtId="170" formatCode="#,##0.0_ ;\-#,##0.0\ "/>
    <numFmt numFmtId="171" formatCode="_-* #,##0\ _€_-;\-* #,##0\ _€_-;_-* &quot;-&quot;??\ _€_-;_-@_-"/>
    <numFmt numFmtId="172" formatCode="dd\.mm\.yy"/>
    <numFmt numFmtId="173" formatCode="#,##0.000"/>
    <numFmt numFmtId="174" formatCode="#,##0.0000"/>
    <numFmt numFmtId="175" formatCode="#,##0.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sz val="10"/>
      <color theme="1"/>
      <name val="Arial"/>
      <family val="2"/>
    </font>
    <font>
      <sz val="8"/>
      <color indexed="8"/>
      <name val="Arial"/>
      <family val="2"/>
    </font>
    <font>
      <sz val="6"/>
      <color indexed="8"/>
      <name val="Arial"/>
      <family val="2"/>
    </font>
    <font>
      <sz val="11"/>
      <color rgb="FF000000"/>
      <name val="Calibri"/>
      <family val="2"/>
    </font>
    <font>
      <b/>
      <sz val="14"/>
      <color theme="0"/>
      <name val="Calibri"/>
      <family val="2"/>
    </font>
    <font>
      <sz val="11"/>
      <name val="Arial"/>
      <family val="2"/>
    </font>
    <font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6"/>
      <name val="Arial Narrow"/>
      <family val="2"/>
    </font>
    <font>
      <b/>
      <sz val="16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DE4FF"/>
        <bgColor rgb="FF000000"/>
      </patternFill>
    </fill>
    <fill>
      <patternFill patternType="solid">
        <fgColor rgb="FFE1E1E1"/>
        <bgColor rgb="FF000000"/>
      </patternFill>
    </fill>
    <fill>
      <patternFill patternType="solid">
        <fgColor rgb="FFEFF5FC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2"/>
      </bottom>
      <diagonal/>
    </border>
    <border>
      <left style="thin">
        <color indexed="64"/>
      </left>
      <right/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C0C0C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/>
      <right style="hair">
        <color rgb="FFA6A6A6"/>
      </right>
      <top style="thin">
        <color rgb="FF000000"/>
      </top>
      <bottom style="hair">
        <color rgb="FFC0C0C0"/>
      </bottom>
      <diagonal/>
    </border>
    <border>
      <left/>
      <right/>
      <top/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2" fillId="0" borderId="0"/>
    <xf numFmtId="0" fontId="15" fillId="0" borderId="0" applyNumberFormat="0" applyBorder="0" applyAlignment="0"/>
    <xf numFmtId="0" fontId="17" fillId="0" borderId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</cellStyleXfs>
  <cellXfs count="102">
    <xf numFmtId="0" fontId="0" fillId="0" borderId="0" xfId="0"/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3" borderId="0" xfId="0" applyFont="1" applyFill="1" applyBorder="1"/>
    <xf numFmtId="0" fontId="5" fillId="3" borderId="0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4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horizontal="left" vertical="top"/>
    </xf>
    <xf numFmtId="0" fontId="8" fillId="3" borderId="0" xfId="0" applyFont="1" applyFill="1" applyBorder="1"/>
    <xf numFmtId="1" fontId="5" fillId="3" borderId="0" xfId="0" applyNumberFormat="1" applyFont="1" applyFill="1" applyBorder="1"/>
    <xf numFmtId="2" fontId="4" fillId="3" borderId="0" xfId="0" applyNumberFormat="1" applyFont="1" applyFill="1" applyBorder="1"/>
    <xf numFmtId="0" fontId="4" fillId="3" borderId="0" xfId="0" applyFont="1" applyFill="1" applyBorder="1" applyAlignment="1">
      <alignment horizontal="right"/>
    </xf>
    <xf numFmtId="1" fontId="4" fillId="3" borderId="0" xfId="0" applyNumberFormat="1" applyFont="1" applyFill="1" applyBorder="1"/>
    <xf numFmtId="165" fontId="4" fillId="3" borderId="0" xfId="1" applyNumberFormat="1" applyFont="1" applyFill="1" applyBorder="1"/>
    <xf numFmtId="0" fontId="10" fillId="4" borderId="1" xfId="2" applyFont="1" applyFill="1" applyBorder="1" applyAlignment="1">
      <alignment horizontal="centerContinuous" vertical="center"/>
    </xf>
    <xf numFmtId="0" fontId="10" fillId="4" borderId="1" xfId="2" applyFont="1" applyFill="1" applyBorder="1" applyAlignment="1">
      <alignment horizontal="center" vertical="center"/>
    </xf>
    <xf numFmtId="0" fontId="10" fillId="4" borderId="1" xfId="2" quotePrefix="1" applyFont="1" applyFill="1" applyBorder="1" applyAlignment="1">
      <alignment horizontal="center" vertical="center"/>
    </xf>
    <xf numFmtId="0" fontId="11" fillId="4" borderId="1" xfId="2" applyFont="1" applyFill="1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 wrapText="1"/>
    </xf>
    <xf numFmtId="0" fontId="11" fillId="5" borderId="2" xfId="2" applyFont="1" applyFill="1" applyBorder="1" applyAlignment="1">
      <alignment horizontal="center" vertical="center"/>
    </xf>
    <xf numFmtId="0" fontId="11" fillId="4" borderId="1" xfId="2" applyFont="1" applyFill="1" applyBorder="1" applyAlignment="1">
      <alignment horizontal="center" vertical="center" wrapText="1"/>
    </xf>
    <xf numFmtId="0" fontId="11" fillId="5" borderId="2" xfId="2" applyFont="1" applyFill="1" applyBorder="1" applyAlignment="1">
      <alignment horizontal="center" vertical="center" wrapText="1"/>
    </xf>
    <xf numFmtId="0" fontId="12" fillId="0" borderId="0" xfId="3"/>
    <xf numFmtId="0" fontId="11" fillId="4" borderId="3" xfId="2" applyFont="1" applyFill="1" applyBorder="1" applyAlignment="1">
      <alignment horizontal="center"/>
    </xf>
    <xf numFmtId="0" fontId="13" fillId="4" borderId="3" xfId="2" applyFont="1" applyFill="1" applyBorder="1" applyAlignment="1">
      <alignment horizontal="left"/>
    </xf>
    <xf numFmtId="0" fontId="14" fillId="4" borderId="3" xfId="2" applyFont="1" applyFill="1" applyBorder="1" applyAlignment="1">
      <alignment horizontal="center"/>
    </xf>
    <xf numFmtId="166" fontId="13" fillId="5" borderId="3" xfId="2" applyNumberFormat="1" applyFont="1" applyFill="1" applyBorder="1" applyAlignment="1">
      <alignment horizontal="right"/>
    </xf>
    <xf numFmtId="166" fontId="13" fillId="5" borderId="4" xfId="2" applyNumberFormat="1" applyFont="1" applyFill="1" applyBorder="1" applyAlignment="1">
      <alignment horizontal="right"/>
    </xf>
    <xf numFmtId="166" fontId="13" fillId="4" borderId="3" xfId="2" applyNumberFormat="1" applyFont="1" applyFill="1" applyBorder="1" applyAlignment="1">
      <alignment horizontal="right"/>
    </xf>
    <xf numFmtId="166" fontId="12" fillId="0" borderId="0" xfId="3" applyNumberFormat="1"/>
    <xf numFmtId="167" fontId="12" fillId="0" borderId="0" xfId="3" applyNumberFormat="1"/>
    <xf numFmtId="9" fontId="12" fillId="0" borderId="0" xfId="1" applyFont="1"/>
    <xf numFmtId="0" fontId="17" fillId="6" borderId="0" xfId="5" applyFill="1"/>
    <xf numFmtId="0" fontId="17" fillId="0" borderId="0" xfId="5"/>
    <xf numFmtId="168" fontId="4" fillId="3" borderId="0" xfId="0" applyNumberFormat="1" applyFont="1" applyFill="1" applyBorder="1"/>
    <xf numFmtId="0" fontId="15" fillId="10" borderId="0" xfId="0" applyFont="1" applyFill="1" applyAlignment="1">
      <alignment horizontal="center"/>
    </xf>
    <xf numFmtId="0" fontId="15" fillId="10" borderId="0" xfId="0" applyFont="1" applyFill="1" applyAlignment="1">
      <alignment horizontal="left"/>
    </xf>
    <xf numFmtId="0" fontId="15" fillId="10" borderId="0" xfId="0" applyFont="1" applyFill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5" fillId="11" borderId="0" xfId="0" applyFont="1" applyFill="1" applyAlignment="1">
      <alignment horizontal="center"/>
    </xf>
    <xf numFmtId="0" fontId="15" fillId="11" borderId="0" xfId="0" applyFont="1" applyFill="1"/>
    <xf numFmtId="0" fontId="15" fillId="12" borderId="0" xfId="0" applyFont="1" applyFill="1"/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15" fillId="0" borderId="0" xfId="0" applyFont="1" applyFill="1"/>
    <xf numFmtId="0" fontId="16" fillId="6" borderId="0" xfId="0" applyFont="1" applyFill="1"/>
    <xf numFmtId="0" fontId="18" fillId="6" borderId="0" xfId="5" applyFont="1" applyFill="1"/>
    <xf numFmtId="0" fontId="0" fillId="6" borderId="0" xfId="0" applyFill="1"/>
    <xf numFmtId="0" fontId="0" fillId="7" borderId="5" xfId="0" applyFill="1" applyBorder="1"/>
    <xf numFmtId="0" fontId="9" fillId="8" borderId="5" xfId="5" applyFont="1" applyFill="1" applyBorder="1"/>
    <xf numFmtId="1" fontId="9" fillId="0" borderId="5" xfId="5" applyNumberFormat="1" applyFont="1" applyBorder="1"/>
    <xf numFmtId="0" fontId="9" fillId="0" borderId="0" xfId="5" applyFont="1"/>
    <xf numFmtId="1" fontId="0" fillId="0" borderId="0" xfId="0" applyNumberFormat="1"/>
    <xf numFmtId="0" fontId="9" fillId="7" borderId="5" xfId="5" applyFont="1" applyFill="1" applyBorder="1"/>
    <xf numFmtId="1" fontId="0" fillId="7" borderId="5" xfId="0" applyNumberFormat="1" applyFill="1" applyBorder="1"/>
    <xf numFmtId="0" fontId="0" fillId="9" borderId="5" xfId="0" applyFill="1" applyBorder="1"/>
    <xf numFmtId="1" fontId="9" fillId="9" borderId="5" xfId="5" applyNumberFormat="1" applyFont="1" applyFill="1" applyBorder="1"/>
    <xf numFmtId="1" fontId="9" fillId="0" borderId="5" xfId="5" quotePrefix="1" applyNumberFormat="1" applyFont="1" applyBorder="1"/>
    <xf numFmtId="1" fontId="0" fillId="9" borderId="5" xfId="0" applyNumberFormat="1" applyFill="1" applyBorder="1"/>
    <xf numFmtId="0" fontId="9" fillId="0" borderId="0" xfId="2"/>
    <xf numFmtId="0" fontId="19" fillId="0" borderId="0" xfId="6"/>
    <xf numFmtId="0" fontId="21" fillId="3" borderId="6" xfId="8" applyFont="1" applyFill="1" applyBorder="1" applyAlignment="1">
      <alignment horizontal="center" vertical="center"/>
    </xf>
    <xf numFmtId="0" fontId="22" fillId="3" borderId="6" xfId="8" applyFont="1" applyFill="1" applyBorder="1" applyAlignment="1">
      <alignment horizontal="left" vertical="center"/>
    </xf>
    <xf numFmtId="0" fontId="22" fillId="3" borderId="6" xfId="8" applyFont="1" applyFill="1" applyBorder="1" applyAlignment="1">
      <alignment horizontal="center" vertical="center"/>
    </xf>
    <xf numFmtId="0" fontId="23" fillId="3" borderId="6" xfId="8" applyFont="1" applyFill="1" applyBorder="1" applyAlignment="1">
      <alignment horizontal="center" vertical="center"/>
    </xf>
    <xf numFmtId="169" fontId="22" fillId="3" borderId="7" xfId="7" applyNumberFormat="1" applyFont="1" applyFill="1" applyBorder="1" applyAlignment="1">
      <alignment horizontal="right" vertical="center"/>
    </xf>
    <xf numFmtId="169" fontId="22" fillId="3" borderId="6" xfId="7" applyNumberFormat="1" applyFont="1" applyFill="1" applyBorder="1" applyAlignment="1">
      <alignment horizontal="right" vertical="center"/>
    </xf>
    <xf numFmtId="169" fontId="22" fillId="3" borderId="8" xfId="7" applyNumberFormat="1" applyFont="1" applyFill="1" applyBorder="1" applyAlignment="1">
      <alignment horizontal="right" vertical="center"/>
    </xf>
    <xf numFmtId="0" fontId="22" fillId="3" borderId="0" xfId="8" applyFont="1" applyFill="1" applyAlignment="1">
      <alignment vertical="center"/>
    </xf>
    <xf numFmtId="0" fontId="22" fillId="7" borderId="9" xfId="8" applyFont="1" applyFill="1" applyBorder="1" applyAlignment="1">
      <alignment horizontal="center" vertical="center"/>
    </xf>
    <xf numFmtId="0" fontId="24" fillId="7" borderId="9" xfId="8" applyFont="1" applyFill="1" applyBorder="1" applyAlignment="1">
      <alignment horizontal="center" vertical="center"/>
    </xf>
    <xf numFmtId="0" fontId="24" fillId="7" borderId="9" xfId="8" applyFont="1" applyFill="1" applyBorder="1" applyAlignment="1">
      <alignment horizontal="left" vertical="center"/>
    </xf>
    <xf numFmtId="0" fontId="22" fillId="7" borderId="9" xfId="8" quotePrefix="1" applyFont="1" applyFill="1" applyBorder="1" applyAlignment="1">
      <alignment horizontal="center" vertical="center"/>
    </xf>
    <xf numFmtId="0" fontId="23" fillId="7" borderId="9" xfId="8" applyFont="1" applyFill="1" applyBorder="1" applyAlignment="1">
      <alignment horizontal="center" vertical="center"/>
    </xf>
    <xf numFmtId="170" fontId="22" fillId="7" borderId="10" xfId="7" applyNumberFormat="1" applyFont="1" applyFill="1" applyBorder="1" applyAlignment="1">
      <alignment horizontal="center" vertical="center" wrapText="1"/>
    </xf>
    <xf numFmtId="170" fontId="22" fillId="7" borderId="9" xfId="7" applyNumberFormat="1" applyFont="1" applyFill="1" applyBorder="1" applyAlignment="1">
      <alignment horizontal="center" vertical="center" wrapText="1"/>
    </xf>
    <xf numFmtId="170" fontId="25" fillId="7" borderId="9" xfId="7" applyNumberFormat="1" applyFont="1" applyFill="1" applyBorder="1" applyAlignment="1">
      <alignment horizontal="center" vertical="center" wrapText="1"/>
    </xf>
    <xf numFmtId="0" fontId="26" fillId="3" borderId="0" xfId="8" applyFont="1" applyFill="1" applyAlignment="1">
      <alignment horizontal="center" vertical="center"/>
    </xf>
    <xf numFmtId="0" fontId="22" fillId="3" borderId="0" xfId="8" applyFont="1" applyFill="1" applyAlignment="1">
      <alignment horizontal="center" vertical="center"/>
    </xf>
    <xf numFmtId="171" fontId="22" fillId="3" borderId="0" xfId="7" applyNumberFormat="1" applyFont="1" applyFill="1" applyAlignment="1">
      <alignment horizontal="center" vertical="center"/>
    </xf>
    <xf numFmtId="3" fontId="23" fillId="3" borderId="6" xfId="8" applyNumberFormat="1" applyFont="1" applyFill="1" applyBorder="1" applyAlignment="1">
      <alignment horizontal="center" vertical="center"/>
    </xf>
    <xf numFmtId="3" fontId="0" fillId="0" borderId="0" xfId="0" applyNumberFormat="1"/>
    <xf numFmtId="169" fontId="0" fillId="0" borderId="0" xfId="0" applyNumberFormat="1"/>
    <xf numFmtId="0" fontId="5" fillId="13" borderId="0" xfId="0" applyFont="1" applyFill="1" applyBorder="1"/>
    <xf numFmtId="0" fontId="4" fillId="13" borderId="0" xfId="0" applyFont="1" applyFill="1" applyBorder="1"/>
    <xf numFmtId="0" fontId="0" fillId="14" borderId="5" xfId="0" applyFill="1" applyBorder="1"/>
    <xf numFmtId="2" fontId="0" fillId="0" borderId="0" xfId="0" applyNumberFormat="1"/>
    <xf numFmtId="0" fontId="27" fillId="0" borderId="0" xfId="0" applyFont="1"/>
    <xf numFmtId="172" fontId="27" fillId="0" borderId="0" xfId="0" applyNumberFormat="1" applyFont="1"/>
    <xf numFmtId="0" fontId="27" fillId="8" borderId="11" xfId="0" applyFont="1" applyFill="1" applyBorder="1"/>
    <xf numFmtId="0" fontId="27" fillId="0" borderId="11" xfId="0" applyFont="1" applyBorder="1"/>
    <xf numFmtId="173" fontId="27" fillId="0" borderId="11" xfId="0" applyNumberFormat="1" applyFont="1" applyBorder="1"/>
    <xf numFmtId="4" fontId="27" fillId="0" borderId="11" xfId="0" applyNumberFormat="1" applyFont="1" applyBorder="1"/>
    <xf numFmtId="169" fontId="27" fillId="0" borderId="11" xfId="0" applyNumberFormat="1" applyFont="1" applyBorder="1"/>
    <xf numFmtId="3" fontId="27" fillId="0" borderId="11" xfId="0" applyNumberFormat="1" applyFont="1" applyBorder="1"/>
    <xf numFmtId="174" fontId="27" fillId="0" borderId="11" xfId="0" applyNumberFormat="1" applyFont="1" applyBorder="1"/>
    <xf numFmtId="175" fontId="27" fillId="0" borderId="11" xfId="0" applyNumberFormat="1" applyFont="1" applyBorder="1"/>
    <xf numFmtId="3" fontId="4" fillId="3" borderId="0" xfId="0" applyNumberFormat="1" applyFont="1" applyFill="1" applyBorder="1"/>
    <xf numFmtId="9" fontId="4" fillId="3" borderId="0" xfId="1" applyFont="1" applyFill="1" applyBorder="1"/>
    <xf numFmtId="3" fontId="12" fillId="0" borderId="0" xfId="3" applyNumberFormat="1"/>
  </cellXfs>
  <cellStyles count="9">
    <cellStyle name="Komma" xfId="7" builtinId="3"/>
    <cellStyle name="Link" xfId="6" builtinId="8"/>
    <cellStyle name="Normal" xfId="0" builtinId="0"/>
    <cellStyle name="Normal 2" xfId="2" xr:uid="{A8D82CE5-892B-48AB-AF45-2CEEC8931398}"/>
    <cellStyle name="Normal 2 2" xfId="8" xr:uid="{9CE783E7-CE4D-4174-9E99-02E7480A3298}"/>
    <cellStyle name="Normal 3" xfId="3" xr:uid="{5199A539-A29F-4992-9741-6712645A4FA7}"/>
    <cellStyle name="Normal 4" xfId="4" xr:uid="{37239B01-CD01-43EF-8CF9-D7A356BD60CC}"/>
    <cellStyle name="Normal 4 2" xfId="5" xr:uid="{454220FB-CB03-4973-9438-CB96747C14E1}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71034969893469202"/>
          <c:h val="0.82105278506853308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 07.1'!$B$48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07.1'!$C$48:$M$48</c:f>
              <c:numCache>
                <c:formatCode>0</c:formatCode>
                <c:ptCount val="6"/>
                <c:pt idx="0">
                  <c:v>337.28412812400001</c:v>
                </c:pt>
                <c:pt idx="2">
                  <c:v>359.29084292517598</c:v>
                </c:pt>
                <c:pt idx="3">
                  <c:v>355.1866209074667</c:v>
                </c:pt>
                <c:pt idx="4">
                  <c:v>353.25863084944569</c:v>
                </c:pt>
                <c:pt idx="5">
                  <c:v>357.18801689831298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3B-4B16-AF91-E27CA4148AFF}"/>
            </c:ext>
          </c:extLst>
        </c:ser>
        <c:ser>
          <c:idx val="5"/>
          <c:order val="1"/>
          <c:tx>
            <c:strRef>
              <c:f>'FIG 07.1'!$B$47</c:f>
              <c:strCache>
                <c:ptCount val="1"/>
                <c:pt idx="0">
                  <c:v>Commercial heat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07.1'!$C$47:$M$47</c:f>
              <c:numCache>
                <c:formatCode>0</c:formatCode>
                <c:ptCount val="6"/>
                <c:pt idx="0">
                  <c:v>87.552184464000007</c:v>
                </c:pt>
                <c:pt idx="2">
                  <c:v>81.692322540473356</c:v>
                </c:pt>
                <c:pt idx="3">
                  <c:v>52.054775953051262</c:v>
                </c:pt>
                <c:pt idx="4">
                  <c:v>47.049769267562006</c:v>
                </c:pt>
                <c:pt idx="5">
                  <c:v>51.767226856023065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3B-4B16-AF91-E27CA4148AFF}"/>
            </c:ext>
          </c:extLst>
        </c:ser>
        <c:ser>
          <c:idx val="4"/>
          <c:order val="2"/>
          <c:tx>
            <c:strRef>
              <c:f>'FIG 07.1'!$B$46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07.1'!$C$46:$M$46</c:f>
              <c:numCache>
                <c:formatCode>0</c:formatCode>
                <c:ptCount val="6"/>
                <c:pt idx="0">
                  <c:v>566.27391095999997</c:v>
                </c:pt>
                <c:pt idx="2">
                  <c:v>612.29137342072386</c:v>
                </c:pt>
                <c:pt idx="3">
                  <c:v>628.938971091535</c:v>
                </c:pt>
                <c:pt idx="4">
                  <c:v>630.09927595908584</c:v>
                </c:pt>
                <c:pt idx="5">
                  <c:v>626.17222896299256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3B-4B16-AF91-E27CA4148AFF}"/>
            </c:ext>
          </c:extLst>
        </c:ser>
        <c:ser>
          <c:idx val="3"/>
          <c:order val="3"/>
          <c:tx>
            <c:strRef>
              <c:f>'FIG 07.1'!$B$45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07.1'!$C$45:$M$45</c:f>
              <c:numCache>
                <c:formatCode>0</c:formatCode>
                <c:ptCount val="6"/>
                <c:pt idx="0">
                  <c:v>102.549134592</c:v>
                </c:pt>
                <c:pt idx="2">
                  <c:v>131.22359769761835</c:v>
                </c:pt>
                <c:pt idx="3">
                  <c:v>115.60475489370886</c:v>
                </c:pt>
                <c:pt idx="4">
                  <c:v>108.02833036970168</c:v>
                </c:pt>
                <c:pt idx="5">
                  <c:v>102.01529459235894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3B-4B16-AF91-E27CA4148AFF}"/>
            </c:ext>
          </c:extLst>
        </c:ser>
        <c:ser>
          <c:idx val="2"/>
          <c:order val="4"/>
          <c:tx>
            <c:strRef>
              <c:f>'FIG 07.1'!$B$44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07.1'!$C$44:$M$44</c:f>
              <c:numCache>
                <c:formatCode>0</c:formatCode>
                <c:ptCount val="6"/>
                <c:pt idx="0">
                  <c:v>278.57476699200009</c:v>
                </c:pt>
                <c:pt idx="2">
                  <c:v>248.54507499797847</c:v>
                </c:pt>
                <c:pt idx="3">
                  <c:v>221.43707443964738</c:v>
                </c:pt>
                <c:pt idx="4">
                  <c:v>204.78118195692895</c:v>
                </c:pt>
                <c:pt idx="5">
                  <c:v>175.23972378901905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3B-4B16-AF91-E27CA4148AFF}"/>
            </c:ext>
          </c:extLst>
        </c:ser>
        <c:ser>
          <c:idx val="1"/>
          <c:order val="5"/>
          <c:tx>
            <c:strRef>
              <c:f>'FIG 07.1'!$B$43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cat>
            <c:multiLvlStrRef>
              <c:f>'FIG 07.1'!$C$41:$M$42</c:f>
              <c:multiLvlStrCache>
                <c:ptCount val="6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07.1'!$C$43:$M$43</c:f>
              <c:numCache>
                <c:formatCode>0</c:formatCode>
                <c:ptCount val="6"/>
                <c:pt idx="0">
                  <c:v>138.12885406800001</c:v>
                </c:pt>
                <c:pt idx="2">
                  <c:v>117.63581522169201</c:v>
                </c:pt>
                <c:pt idx="3">
                  <c:v>94.838768602450898</c:v>
                </c:pt>
                <c:pt idx="4">
                  <c:v>75.095235326725827</c:v>
                </c:pt>
                <c:pt idx="5">
                  <c:v>57.525327231366255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3B-4B16-AF91-E27CA4148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2108768"/>
        <c:axId val="252109944"/>
      </c:barChart>
      <c:scatterChart>
        <c:scatterStyle val="lineMarker"/>
        <c:varyColors val="0"/>
        <c:ser>
          <c:idx val="0"/>
          <c:order val="6"/>
          <c:tx>
            <c:strRef>
              <c:f>'FIG 07.1'!$B$50</c:f>
              <c:strCache>
                <c:ptCount val="1"/>
                <c:pt idx="0">
                  <c:v>Direct CO2 intensity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marker>
          <c:yVal>
            <c:numRef>
              <c:f>'FIG 07.1'!$C$50:$M$50</c:f>
              <c:numCache>
                <c:formatCode>0</c:formatCode>
                <c:ptCount val="6"/>
                <c:pt idx="0">
                  <c:v>24.868843849624316</c:v>
                </c:pt>
                <c:pt idx="2">
                  <c:v>22.3876050439371</c:v>
                </c:pt>
                <c:pt idx="3">
                  <c:v>19.284206490369524</c:v>
                </c:pt>
                <c:pt idx="4">
                  <c:v>15.423016451663269</c:v>
                </c:pt>
                <c:pt idx="5">
                  <c:v>9.7755454545551164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A3B-4B16-AF91-E27CA4148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108376"/>
        <c:axId val="252109552"/>
      </c:scatterChart>
      <c:catAx>
        <c:axId val="25210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2109944"/>
        <c:crosses val="autoZero"/>
        <c:auto val="1"/>
        <c:lblAlgn val="ctr"/>
        <c:lblOffset val="0"/>
        <c:noMultiLvlLbl val="0"/>
      </c:catAx>
      <c:valAx>
        <c:axId val="25210994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 07.1'!$C$14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da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2108768"/>
        <c:crosses val="autoZero"/>
        <c:crossBetween val="between"/>
      </c:valAx>
      <c:valAx>
        <c:axId val="2521095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</a:t>
                </a:r>
                <a:r>
                  <a:rPr lang="en-GB" baseline="0"/>
                  <a:t> CO</a:t>
                </a:r>
                <a:r>
                  <a:rPr lang="en-GB" baseline="-25000"/>
                  <a:t>2</a:t>
                </a:r>
                <a:r>
                  <a:rPr lang="en-GB" baseline="0"/>
                  <a:t>/TJ</a:t>
                </a:r>
                <a:endParaRPr lang="en-GB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>
            <a:noFill/>
          </a:ln>
        </c:spPr>
        <c:crossAx val="252108376"/>
        <c:crosses val="max"/>
        <c:crossBetween val="midCat"/>
      </c:valAx>
      <c:valAx>
        <c:axId val="252108376"/>
        <c:scaling>
          <c:orientation val="minMax"/>
        </c:scaling>
        <c:delete val="1"/>
        <c:axPos val="b"/>
        <c:majorTickMark val="out"/>
        <c:minorTickMark val="none"/>
        <c:tickLblPos val="nextTo"/>
        <c:crossAx val="252109552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148409757603827"/>
          <c:y val="1.3526976230225369E-3"/>
          <c:w val="0.1485159024239617"/>
          <c:h val="0.854538859725867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71034969893469202"/>
          <c:h val="0.82105278506853308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 07.1'!$P$48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07.1'!$Q$48:$V$48</c:f>
              <c:numCache>
                <c:formatCode>0</c:formatCode>
                <c:ptCount val="6"/>
                <c:pt idx="0">
                  <c:v>335.67619900000005</c:v>
                </c:pt>
                <c:pt idx="1">
                  <c:v>370.94180899999998</c:v>
                </c:pt>
                <c:pt idx="2">
                  <c:v>359.29084292517598</c:v>
                </c:pt>
                <c:pt idx="3">
                  <c:v>355.1866209074667</c:v>
                </c:pt>
                <c:pt idx="4">
                  <c:v>353.25863084944569</c:v>
                </c:pt>
                <c:pt idx="5">
                  <c:v>357.18801689831298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8A-4FCD-9F83-520D91D3C945}"/>
            </c:ext>
          </c:extLst>
        </c:ser>
        <c:ser>
          <c:idx val="5"/>
          <c:order val="1"/>
          <c:tx>
            <c:strRef>
              <c:f>'FIG 07.1'!$P$47</c:f>
              <c:strCache>
                <c:ptCount val="1"/>
                <c:pt idx="0">
                  <c:v>Commercial heat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07.1'!$Q$47:$V$47</c:f>
              <c:numCache>
                <c:formatCode>0</c:formatCode>
                <c:ptCount val="6"/>
                <c:pt idx="0">
                  <c:v>84.455179000000001</c:v>
                </c:pt>
                <c:pt idx="1">
                  <c:v>80.109162000000012</c:v>
                </c:pt>
                <c:pt idx="2">
                  <c:v>81.692322540473356</c:v>
                </c:pt>
                <c:pt idx="3">
                  <c:v>52.054775953051262</c:v>
                </c:pt>
                <c:pt idx="4">
                  <c:v>47.049769267562006</c:v>
                </c:pt>
                <c:pt idx="5">
                  <c:v>51.767226856023065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8A-4FCD-9F83-520D91D3C945}"/>
            </c:ext>
          </c:extLst>
        </c:ser>
        <c:ser>
          <c:idx val="4"/>
          <c:order val="2"/>
          <c:tx>
            <c:strRef>
              <c:f>'FIG 07.1'!$P$46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07.1'!$Q$46:$V$46</c:f>
              <c:numCache>
                <c:formatCode>0</c:formatCode>
                <c:ptCount val="6"/>
                <c:pt idx="0">
                  <c:v>565.57440000000008</c:v>
                </c:pt>
                <c:pt idx="1">
                  <c:v>581.50285559999998</c:v>
                </c:pt>
                <c:pt idx="2">
                  <c:v>612.29137342072386</c:v>
                </c:pt>
                <c:pt idx="3">
                  <c:v>628.938971091535</c:v>
                </c:pt>
                <c:pt idx="4">
                  <c:v>630.09927595908584</c:v>
                </c:pt>
                <c:pt idx="5">
                  <c:v>626.17222896299256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8A-4FCD-9F83-520D91D3C945}"/>
            </c:ext>
          </c:extLst>
        </c:ser>
        <c:ser>
          <c:idx val="3"/>
          <c:order val="3"/>
          <c:tx>
            <c:strRef>
              <c:f>'FIG 07.1'!$P$45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07.1'!$Q$45:$V$45</c:f>
              <c:numCache>
                <c:formatCode>0</c:formatCode>
                <c:ptCount val="6"/>
                <c:pt idx="0">
                  <c:v>102.549134592</c:v>
                </c:pt>
                <c:pt idx="1">
                  <c:v>104.43659479199999</c:v>
                </c:pt>
                <c:pt idx="2">
                  <c:v>131.22359769761835</c:v>
                </c:pt>
                <c:pt idx="3">
                  <c:v>115.60475489370886</c:v>
                </c:pt>
                <c:pt idx="4">
                  <c:v>108.02833036970168</c:v>
                </c:pt>
                <c:pt idx="5">
                  <c:v>102.01529459235894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8A-4FCD-9F83-520D91D3C945}"/>
            </c:ext>
          </c:extLst>
        </c:ser>
        <c:ser>
          <c:idx val="2"/>
          <c:order val="4"/>
          <c:tx>
            <c:strRef>
              <c:f>'FIG 07.1'!$P$44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07.1'!$Q$44:$V$44</c:f>
              <c:numCache>
                <c:formatCode>0</c:formatCode>
                <c:ptCount val="6"/>
                <c:pt idx="0">
                  <c:v>278.57476699200009</c:v>
                </c:pt>
                <c:pt idx="1">
                  <c:v>277.34060746200009</c:v>
                </c:pt>
                <c:pt idx="2">
                  <c:v>248.54507499797847</c:v>
                </c:pt>
                <c:pt idx="3">
                  <c:v>221.43707443964738</c:v>
                </c:pt>
                <c:pt idx="4">
                  <c:v>204.78118195692895</c:v>
                </c:pt>
                <c:pt idx="5">
                  <c:v>175.23972378901905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8A-4FCD-9F83-520D91D3C945}"/>
            </c:ext>
          </c:extLst>
        </c:ser>
        <c:ser>
          <c:idx val="1"/>
          <c:order val="5"/>
          <c:tx>
            <c:strRef>
              <c:f>'FIG 07.1'!$P$43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multiLvlStrRef>
              <c:f>'FIG 07.1'!$Q$41:$V$42</c:f>
              <c:multiLvlStrCache>
                <c:ptCount val="6"/>
                <c:lvl>
                  <c:pt idx="0">
                    <c:v>2013</c:v>
                  </c:pt>
                  <c:pt idx="1">
                    <c:v>2018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</c:lvl>
                <c:lvl>
                  <c:pt idx="1">
                    <c:v> </c:v>
                  </c:pt>
                  <c:pt idx="2">
                    <c:v>CNS</c:v>
                  </c:pt>
                </c:lvl>
              </c:multiLvlStrCache>
            </c:multiLvlStrRef>
          </c:cat>
          <c:val>
            <c:numRef>
              <c:f>'FIG 07.1'!$Q$43:$V$43</c:f>
              <c:numCache>
                <c:formatCode>0</c:formatCode>
                <c:ptCount val="6"/>
                <c:pt idx="0">
                  <c:v>138.12885406800001</c:v>
                </c:pt>
                <c:pt idx="1">
                  <c:v>140.80376291692301</c:v>
                </c:pt>
                <c:pt idx="2">
                  <c:v>117.63581522169201</c:v>
                </c:pt>
                <c:pt idx="3">
                  <c:v>94.838768602450898</c:v>
                </c:pt>
                <c:pt idx="4">
                  <c:v>75.095235326725827</c:v>
                </c:pt>
                <c:pt idx="5">
                  <c:v>57.525327231366255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8A-4FCD-9F83-520D91D3C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2108768"/>
        <c:axId val="252109944"/>
      </c:barChart>
      <c:scatterChart>
        <c:scatterStyle val="lineMarker"/>
        <c:varyColors val="0"/>
        <c:ser>
          <c:idx val="0"/>
          <c:order val="6"/>
          <c:tx>
            <c:strRef>
              <c:f>'FIG 07.1'!$B$50</c:f>
              <c:strCache>
                <c:ptCount val="1"/>
                <c:pt idx="0">
                  <c:v>Direct CO2 intensity 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8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marker>
          <c:yVal>
            <c:numRef>
              <c:f>'FIG 07.1'!$Q$50:$V$50</c:f>
              <c:numCache>
                <c:formatCode>#,##0</c:formatCode>
                <c:ptCount val="6"/>
                <c:pt idx="0">
                  <c:v>26.475686014787069</c:v>
                </c:pt>
                <c:pt idx="1">
                  <c:v>25.797912973403935</c:v>
                </c:pt>
                <c:pt idx="2" formatCode="0">
                  <c:v>22.3876050439371</c:v>
                </c:pt>
                <c:pt idx="3" formatCode="0">
                  <c:v>19.284206490369524</c:v>
                </c:pt>
                <c:pt idx="4" formatCode="0">
                  <c:v>15.423016451663269</c:v>
                </c:pt>
                <c:pt idx="5" formatCode="0">
                  <c:v>9.7755454545551164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28A-4FCD-9F83-520D91D3C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108376"/>
        <c:axId val="252109552"/>
      </c:scatterChart>
      <c:catAx>
        <c:axId val="25210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2109944"/>
        <c:crosses val="autoZero"/>
        <c:auto val="1"/>
        <c:lblAlgn val="ctr"/>
        <c:lblOffset val="0"/>
        <c:noMultiLvlLbl val="0"/>
      </c:catAx>
      <c:valAx>
        <c:axId val="25210994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 07.1'!$C$14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da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2108768"/>
        <c:crosses val="autoZero"/>
        <c:crossBetween val="between"/>
      </c:valAx>
      <c:valAx>
        <c:axId val="2521095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</a:t>
                </a:r>
                <a:r>
                  <a:rPr lang="en-GB" baseline="0"/>
                  <a:t> CO</a:t>
                </a:r>
                <a:r>
                  <a:rPr lang="en-GB" baseline="-25000"/>
                  <a:t>2</a:t>
                </a:r>
                <a:r>
                  <a:rPr lang="en-GB" baseline="0"/>
                  <a:t>/TJ</a:t>
                </a:r>
                <a:endParaRPr lang="en-GB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>
            <a:noFill/>
          </a:ln>
        </c:spPr>
        <c:crossAx val="252108376"/>
        <c:crosses val="max"/>
        <c:crossBetween val="midCat"/>
      </c:valAx>
      <c:valAx>
        <c:axId val="252108376"/>
        <c:scaling>
          <c:orientation val="minMax"/>
        </c:scaling>
        <c:delete val="1"/>
        <c:axPos val="b"/>
        <c:majorTickMark val="out"/>
        <c:minorTickMark val="none"/>
        <c:tickLblPos val="nextTo"/>
        <c:crossAx val="252109552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148409757603827"/>
          <c:y val="1.3526976230225369E-3"/>
          <c:w val="0.1485159024239617"/>
          <c:h val="0.854538859725867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79E-2"/>
          <c:y val="2.8480513767860052E-2"/>
          <c:w val="0.75283335906541093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 07.2'!$B$43</c:f>
              <c:strCache>
                <c:ptCount val="1"/>
                <c:pt idx="0">
                  <c:v>Power &amp; heat generation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 07.2'!$C$41:$Q$42</c15:sqref>
                  </c15:fullRef>
                </c:ext>
              </c:extLst>
              <c:f>'FIG 07.2'!$C$41:$Q$42</c:f>
              <c:multiLvlStrCache>
                <c:ptCount val="10"/>
                <c:lvl>
                  <c:pt idx="0">
                    <c:v>2007</c:v>
                  </c:pt>
                  <c:pt idx="1">
                    <c:v>2016</c:v>
                  </c:pt>
                  <c:pt idx="2">
                    <c:v>2007</c:v>
                  </c:pt>
                  <c:pt idx="3">
                    <c:v>2016</c:v>
                  </c:pt>
                  <c:pt idx="4">
                    <c:v>2007</c:v>
                  </c:pt>
                  <c:pt idx="5">
                    <c:v>2016</c:v>
                  </c:pt>
                  <c:pt idx="6">
                    <c:v>2007</c:v>
                  </c:pt>
                  <c:pt idx="7">
                    <c:v>2016</c:v>
                  </c:pt>
                  <c:pt idx="8">
                    <c:v>2007</c:v>
                  </c:pt>
                  <c:pt idx="9">
                    <c:v>2016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07.2'!$C$43:$Q$43</c15:sqref>
                  </c15:fullRef>
                </c:ext>
              </c:extLst>
              <c:f>('FIG 07.2'!$C$43:$D$43,'FIG 07.2'!$F$43:$G$43,'FIG 07.2'!$I$43:$J$43,'FIG 07.2'!$L$43:$M$43,'FIG 07.2'!$O$43:$P$43)</c:f>
              <c:numCache>
                <c:formatCode>0.0</c:formatCode>
                <c:ptCount val="10"/>
                <c:pt idx="0">
                  <c:v>23.713799999999999</c:v>
                </c:pt>
                <c:pt idx="1">
                  <c:v>11.842840000000001</c:v>
                </c:pt>
                <c:pt idx="2">
                  <c:v>27.869250000000001</c:v>
                </c:pt>
                <c:pt idx="3">
                  <c:v>17.10219</c:v>
                </c:pt>
                <c:pt idx="4">
                  <c:v>3.3550000000000003E-2</c:v>
                </c:pt>
                <c:pt idx="5">
                  <c:v>2.2100000000000002E-3</c:v>
                </c:pt>
                <c:pt idx="6">
                  <c:v>0.95755000000000001</c:v>
                </c:pt>
                <c:pt idx="7">
                  <c:v>1.70085</c:v>
                </c:pt>
                <c:pt idx="8">
                  <c:v>8.11313</c:v>
                </c:pt>
                <c:pt idx="9">
                  <c:v>6.7821499999999997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F0-45A0-BB6E-6AE970E5D81D}"/>
            </c:ext>
          </c:extLst>
        </c:ser>
        <c:ser>
          <c:idx val="3"/>
          <c:order val="1"/>
          <c:tx>
            <c:strRef>
              <c:f>'FIG 07.2'!$B$44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 07.2'!$C$41:$Q$42</c15:sqref>
                  </c15:fullRef>
                </c:ext>
              </c:extLst>
              <c:f>'FIG 07.2'!$C$41:$Q$42</c:f>
              <c:multiLvlStrCache>
                <c:ptCount val="10"/>
                <c:lvl>
                  <c:pt idx="0">
                    <c:v>2007</c:v>
                  </c:pt>
                  <c:pt idx="1">
                    <c:v>2016</c:v>
                  </c:pt>
                  <c:pt idx="2">
                    <c:v>2007</c:v>
                  </c:pt>
                  <c:pt idx="3">
                    <c:v>2016</c:v>
                  </c:pt>
                  <c:pt idx="4">
                    <c:v>2007</c:v>
                  </c:pt>
                  <c:pt idx="5">
                    <c:v>2016</c:v>
                  </c:pt>
                  <c:pt idx="6">
                    <c:v>2007</c:v>
                  </c:pt>
                  <c:pt idx="7">
                    <c:v>2016</c:v>
                  </c:pt>
                  <c:pt idx="8">
                    <c:v>2007</c:v>
                  </c:pt>
                  <c:pt idx="9">
                    <c:v>2016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07.2'!$C$44:$Q$44</c15:sqref>
                  </c15:fullRef>
                </c:ext>
              </c:extLst>
              <c:f>('FIG 07.2'!$C$44:$D$44,'FIG 07.2'!$F$44:$G$44,'FIG 07.2'!$I$44:$J$44,'FIG 07.2'!$L$44:$M$44,'FIG 07.2'!$O$44:$P$44)</c:f>
              <c:numCache>
                <c:formatCode>0.0</c:formatCode>
                <c:ptCount val="10"/>
                <c:pt idx="0">
                  <c:v>5.3328100000000003</c:v>
                </c:pt>
                <c:pt idx="1">
                  <c:v>3.9384000000000001</c:v>
                </c:pt>
                <c:pt idx="2">
                  <c:v>11.717090000000001</c:v>
                </c:pt>
                <c:pt idx="3">
                  <c:v>7.1870700000000003</c:v>
                </c:pt>
                <c:pt idx="4">
                  <c:v>0.41192000000000001</c:v>
                </c:pt>
                <c:pt idx="5">
                  <c:v>0.19847000000000001</c:v>
                </c:pt>
                <c:pt idx="6">
                  <c:v>4.2709099999999998</c:v>
                </c:pt>
                <c:pt idx="7">
                  <c:v>3.8005300000000002</c:v>
                </c:pt>
                <c:pt idx="8">
                  <c:v>10.328150000000001</c:v>
                </c:pt>
                <c:pt idx="9">
                  <c:v>7.5815000000000001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F0-45A0-BB6E-6AE970E5D81D}"/>
            </c:ext>
          </c:extLst>
        </c:ser>
        <c:ser>
          <c:idx val="4"/>
          <c:order val="2"/>
          <c:tx>
            <c:strRef>
              <c:f>'FIG 07.2'!$B$45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 07.2'!$C$41:$Q$42</c15:sqref>
                  </c15:fullRef>
                </c:ext>
              </c:extLst>
              <c:f>'FIG 07.2'!$C$41:$Q$42</c:f>
              <c:multiLvlStrCache>
                <c:ptCount val="10"/>
                <c:lvl>
                  <c:pt idx="0">
                    <c:v>2007</c:v>
                  </c:pt>
                  <c:pt idx="1">
                    <c:v>2016</c:v>
                  </c:pt>
                  <c:pt idx="2">
                    <c:v>2007</c:v>
                  </c:pt>
                  <c:pt idx="3">
                    <c:v>2016</c:v>
                  </c:pt>
                  <c:pt idx="4">
                    <c:v>2007</c:v>
                  </c:pt>
                  <c:pt idx="5">
                    <c:v>2016</c:v>
                  </c:pt>
                  <c:pt idx="6">
                    <c:v>2007</c:v>
                  </c:pt>
                  <c:pt idx="7">
                    <c:v>2016</c:v>
                  </c:pt>
                  <c:pt idx="8">
                    <c:v>2007</c:v>
                  </c:pt>
                  <c:pt idx="9">
                    <c:v>2016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07.2'!$C$45:$Q$45</c15:sqref>
                  </c15:fullRef>
                </c:ext>
              </c:extLst>
              <c:f>('FIG 07.2'!$C$45:$D$45,'FIG 07.2'!$F$45:$G$45,'FIG 07.2'!$I$45:$J$45,'FIG 07.2'!$L$45:$M$45,'FIG 07.2'!$O$45:$P$45)</c:f>
              <c:numCache>
                <c:formatCode>0.0</c:formatCode>
                <c:ptCount val="10"/>
                <c:pt idx="0">
                  <c:v>14.468780000000001</c:v>
                </c:pt>
                <c:pt idx="1">
                  <c:v>12.9869</c:v>
                </c:pt>
                <c:pt idx="2">
                  <c:v>13.433109999999999</c:v>
                </c:pt>
                <c:pt idx="3">
                  <c:v>12.61219</c:v>
                </c:pt>
                <c:pt idx="4">
                  <c:v>1.0186500000000001</c:v>
                </c:pt>
                <c:pt idx="5">
                  <c:v>0.97380999999999995</c:v>
                </c:pt>
                <c:pt idx="6">
                  <c:v>13.563230000000001</c:v>
                </c:pt>
                <c:pt idx="7">
                  <c:v>12.859970000000001</c:v>
                </c:pt>
                <c:pt idx="8">
                  <c:v>21.174040000000002</c:v>
                </c:pt>
                <c:pt idx="9">
                  <c:v>16.890930000000001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F0-45A0-BB6E-6AE970E5D81D}"/>
            </c:ext>
          </c:extLst>
        </c:ser>
        <c:ser>
          <c:idx val="5"/>
          <c:order val="3"/>
          <c:tx>
            <c:strRef>
              <c:f>'FIG 07.2'!$B$46</c:f>
              <c:strCache>
                <c:ptCount val="1"/>
                <c:pt idx="0">
                  <c:v>Residential and commercial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 07.2'!$C$41:$Q$42</c15:sqref>
                  </c15:fullRef>
                </c:ext>
              </c:extLst>
              <c:f>'FIG 07.2'!$C$41:$Q$42</c:f>
              <c:multiLvlStrCache>
                <c:ptCount val="10"/>
                <c:lvl>
                  <c:pt idx="0">
                    <c:v>2007</c:v>
                  </c:pt>
                  <c:pt idx="1">
                    <c:v>2016</c:v>
                  </c:pt>
                  <c:pt idx="2">
                    <c:v>2007</c:v>
                  </c:pt>
                  <c:pt idx="3">
                    <c:v>2016</c:v>
                  </c:pt>
                  <c:pt idx="4">
                    <c:v>2007</c:v>
                  </c:pt>
                  <c:pt idx="5">
                    <c:v>2016</c:v>
                  </c:pt>
                  <c:pt idx="6">
                    <c:v>2007</c:v>
                  </c:pt>
                  <c:pt idx="7">
                    <c:v>2016</c:v>
                  </c:pt>
                  <c:pt idx="8">
                    <c:v>2007</c:v>
                  </c:pt>
                  <c:pt idx="9">
                    <c:v>2016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07.2'!$C$46:$Q$46</c15:sqref>
                  </c15:fullRef>
                </c:ext>
              </c:extLst>
              <c:f>('FIG 07.2'!$C$46:$D$46,'FIG 07.2'!$F$46:$G$46,'FIG 07.2'!$I$46:$J$46,'FIG 07.2'!$L$46:$M$46,'FIG 07.2'!$O$46:$P$46)</c:f>
              <c:numCache>
                <c:formatCode>0.0</c:formatCode>
                <c:ptCount val="10"/>
                <c:pt idx="0">
                  <c:v>4.3600000000000003</c:v>
                </c:pt>
                <c:pt idx="1">
                  <c:v>3.0649700000000002</c:v>
                </c:pt>
                <c:pt idx="2">
                  <c:v>3.5503999999999998</c:v>
                </c:pt>
                <c:pt idx="3">
                  <c:v>2.5516199999999998</c:v>
                </c:pt>
                <c:pt idx="4">
                  <c:v>1.485E-2</c:v>
                </c:pt>
                <c:pt idx="5">
                  <c:v>7.7400000000000004E-3</c:v>
                </c:pt>
                <c:pt idx="6">
                  <c:v>2.2735700000000003</c:v>
                </c:pt>
                <c:pt idx="7">
                  <c:v>1.8749099999999999</c:v>
                </c:pt>
                <c:pt idx="8">
                  <c:v>3.07483</c:v>
                </c:pt>
                <c:pt idx="9">
                  <c:v>0.12634425974256863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F0-45A0-BB6E-6AE970E5D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49931488"/>
        <c:axId val="349931880"/>
        <c:extLst>
          <c:ext xmlns:c15="http://schemas.microsoft.com/office/drawing/2012/chart" uri="{02D57815-91ED-43cb-92C2-25804820EDAC}">
            <c15:filteredBarSeries>
              <c15:ser>
                <c:idx val="6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07.2'!$B$47</c15:sqref>
                        </c15:formulaRef>
                      </c:ext>
                    </c:extLst>
                    <c:strCache>
                      <c:ptCount val="1"/>
                      <c:pt idx="0">
                        <c:v>Other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multiLvlStrRef>
                    <c:extLst>
                      <c:ext uri="{02D57815-91ED-43cb-92C2-25804820EDAC}">
                        <c15:fullRef>
                          <c15:sqref>'FIG 07.2'!$C$41:$Q$42</c15:sqref>
                        </c15:fullRef>
                        <c15:formulaRef>
                          <c15:sqref>'FIG 07.2'!$C$41:$Q$42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2007</c:v>
                        </c:pt>
                        <c:pt idx="1">
                          <c:v>2016</c:v>
                        </c:pt>
                        <c:pt idx="2">
                          <c:v>2007</c:v>
                        </c:pt>
                        <c:pt idx="3">
                          <c:v>2016</c:v>
                        </c:pt>
                        <c:pt idx="4">
                          <c:v>2007</c:v>
                        </c:pt>
                        <c:pt idx="5">
                          <c:v>2016</c:v>
                        </c:pt>
                        <c:pt idx="6">
                          <c:v>2007</c:v>
                        </c:pt>
                        <c:pt idx="7">
                          <c:v>2016</c:v>
                        </c:pt>
                        <c:pt idx="8">
                          <c:v>2007</c:v>
                        </c:pt>
                        <c:pt idx="9">
                          <c:v>2016</c:v>
                        </c:pt>
                      </c:lvl>
                      <c:lvl>
                        <c:pt idx="0">
                          <c:v>Denmark</c:v>
                        </c:pt>
                        <c:pt idx="2">
                          <c:v>Finland</c:v>
                        </c:pt>
                        <c:pt idx="4">
                          <c:v>Iceland</c:v>
                        </c:pt>
                        <c:pt idx="6">
                          <c:v>Norway</c:v>
                        </c:pt>
                        <c:pt idx="8">
                          <c:v>Sweden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ullRef>
                          <c15:sqref>'FIG 07.2'!$C$47:$Q$47</c15:sqref>
                        </c15:fullRef>
                        <c15:formulaRef>
                          <c15:sqref>('FIG 07.2'!$C$47:$D$47,'FIG 07.2'!$F$47:$G$47,'FIG 07.2'!$I$47:$J$47,'FIG 07.2'!$L$47:$M$47,'FIG 07.2'!$O$47:$P$47)</c15:sqref>
                        </c15:formulaRef>
                      </c:ext>
                    </c:extLst>
                    <c:numCache>
                      <c:formatCode>0.0</c:formatCode>
                      <c:ptCount val="1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3F0-45A0-BB6E-6AE970E5D81D}"/>
                  </c:ext>
                </c:extLst>
              </c15:ser>
            </c15:filteredBarSeries>
          </c:ext>
        </c:extLst>
      </c:barChart>
      <c:catAx>
        <c:axId val="34993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49931880"/>
        <c:crosses val="autoZero"/>
        <c:auto val="1"/>
        <c:lblAlgn val="ctr"/>
        <c:lblOffset val="0"/>
        <c:noMultiLvlLbl val="0"/>
      </c:catAx>
      <c:valAx>
        <c:axId val="349931880"/>
        <c:scaling>
          <c:orientation val="minMax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4993148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2207233287015591"/>
          <c:y val="1.3526976230225369E-3"/>
          <c:w val="0.17537646029540424"/>
          <c:h val="0.887536089238844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79E-2"/>
          <c:y val="2.8480513767860052E-2"/>
          <c:w val="0.75283335906541093"/>
          <c:h val="0.82105278506853308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'FIG 07.2'!$B$56</c:f>
              <c:strCache>
                <c:ptCount val="1"/>
                <c:pt idx="0">
                  <c:v>Oil and gas extraction, mining and quarrying</c:v>
                </c:pt>
              </c:strCache>
            </c:strRef>
          </c:tx>
          <c:invertIfNegative val="0"/>
          <c:cat>
            <c:multiLvlStrRef>
              <c:f>'FIG 07.2'!$C$53:$L$54</c:f>
              <c:multiLvlStrCache>
                <c:ptCount val="10"/>
                <c:lvl>
                  <c:pt idx="0">
                    <c:v>2008</c:v>
                  </c:pt>
                  <c:pt idx="1">
                    <c:v>2017</c:v>
                  </c:pt>
                  <c:pt idx="2">
                    <c:v>2008</c:v>
                  </c:pt>
                  <c:pt idx="3">
                    <c:v>2017</c:v>
                  </c:pt>
                  <c:pt idx="4">
                    <c:v>2008</c:v>
                  </c:pt>
                  <c:pt idx="5">
                    <c:v>2017</c:v>
                  </c:pt>
                  <c:pt idx="6">
                    <c:v>2008</c:v>
                  </c:pt>
                  <c:pt idx="7">
                    <c:v>2017</c:v>
                  </c:pt>
                  <c:pt idx="8">
                    <c:v>2008</c:v>
                  </c:pt>
                  <c:pt idx="9">
                    <c:v>2017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f>'FIG 07.2'!$C$56:$L$56</c:f>
              <c:numCache>
                <c:formatCode>#,##0</c:formatCode>
                <c:ptCount val="10"/>
                <c:pt idx="0">
                  <c:v>2129.7800000000002</c:v>
                </c:pt>
                <c:pt idx="1">
                  <c:v>1651.3989999999999</c:v>
                </c:pt>
                <c:pt idx="2" formatCode="0">
                  <c:v>359.779</c:v>
                </c:pt>
                <c:pt idx="3" formatCode="0">
                  <c:v>439.14800000000002</c:v>
                </c:pt>
                <c:pt idx="4" formatCode="0">
                  <c:v>1.0249999999999999</c:v>
                </c:pt>
                <c:pt idx="5" formatCode="0">
                  <c:v>1.91</c:v>
                </c:pt>
                <c:pt idx="6" formatCode="0">
                  <c:v>15819.686</c:v>
                </c:pt>
                <c:pt idx="7" formatCode="0">
                  <c:v>15337.47</c:v>
                </c:pt>
                <c:pt idx="8" formatCode="0">
                  <c:v>771.07399999999996</c:v>
                </c:pt>
                <c:pt idx="9" formatCode="0">
                  <c:v>1096.431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B-4FCB-BE4F-5D3F870E8612}"/>
            </c:ext>
          </c:extLst>
        </c:ser>
        <c:ser>
          <c:idx val="4"/>
          <c:order val="2"/>
          <c:tx>
            <c:strRef>
              <c:f>'FIG 07.2'!$B$57</c:f>
              <c:strCache>
                <c:ptCount val="1"/>
                <c:pt idx="0">
                  <c:v>Manufacturing</c:v>
                </c:pt>
              </c:strCache>
            </c:strRef>
          </c:tx>
          <c:invertIfNegative val="0"/>
          <c:cat>
            <c:multiLvlStrRef>
              <c:f>'FIG 07.2'!$C$53:$L$54</c:f>
              <c:multiLvlStrCache>
                <c:ptCount val="10"/>
                <c:lvl>
                  <c:pt idx="0">
                    <c:v>2008</c:v>
                  </c:pt>
                  <c:pt idx="1">
                    <c:v>2017</c:v>
                  </c:pt>
                  <c:pt idx="2">
                    <c:v>2008</c:v>
                  </c:pt>
                  <c:pt idx="3">
                    <c:v>2017</c:v>
                  </c:pt>
                  <c:pt idx="4">
                    <c:v>2008</c:v>
                  </c:pt>
                  <c:pt idx="5">
                    <c:v>2017</c:v>
                  </c:pt>
                  <c:pt idx="6">
                    <c:v>2008</c:v>
                  </c:pt>
                  <c:pt idx="7">
                    <c:v>2017</c:v>
                  </c:pt>
                  <c:pt idx="8">
                    <c:v>2008</c:v>
                  </c:pt>
                  <c:pt idx="9">
                    <c:v>2017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f>'FIG 07.2'!$C$57:$L$57</c:f>
              <c:numCache>
                <c:formatCode>0</c:formatCode>
                <c:ptCount val="10"/>
                <c:pt idx="0">
                  <c:v>6660.6379999999999</c:v>
                </c:pt>
                <c:pt idx="1">
                  <c:v>5951.6040000000003</c:v>
                </c:pt>
                <c:pt idx="2">
                  <c:v>17593.062000000002</c:v>
                </c:pt>
                <c:pt idx="3">
                  <c:v>11610.387000000001</c:v>
                </c:pt>
                <c:pt idx="4">
                  <c:v>1920.05</c:v>
                </c:pt>
                <c:pt idx="5">
                  <c:v>2000.1130000000001</c:v>
                </c:pt>
                <c:pt idx="6">
                  <c:v>12092.297</c:v>
                </c:pt>
                <c:pt idx="7">
                  <c:v>11646.684999999999</c:v>
                </c:pt>
                <c:pt idx="8">
                  <c:v>17106.702000000001</c:v>
                </c:pt>
                <c:pt idx="9">
                  <c:v>14294.308000000001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B-4FCB-BE4F-5D3F870E8612}"/>
            </c:ext>
          </c:extLst>
        </c:ser>
        <c:ser>
          <c:idx val="5"/>
          <c:order val="3"/>
          <c:tx>
            <c:strRef>
              <c:f>'FIG 07.2'!$B$58</c:f>
              <c:strCache>
                <c:ptCount val="1"/>
                <c:pt idx="0">
                  <c:v>Construction</c:v>
                </c:pt>
              </c:strCache>
            </c:strRef>
          </c:tx>
          <c:invertIfNegative val="0"/>
          <c:cat>
            <c:multiLvlStrRef>
              <c:f>'FIG 07.2'!$C$53:$L$54</c:f>
              <c:multiLvlStrCache>
                <c:ptCount val="10"/>
                <c:lvl>
                  <c:pt idx="0">
                    <c:v>2008</c:v>
                  </c:pt>
                  <c:pt idx="1">
                    <c:v>2017</c:v>
                  </c:pt>
                  <c:pt idx="2">
                    <c:v>2008</c:v>
                  </c:pt>
                  <c:pt idx="3">
                    <c:v>2017</c:v>
                  </c:pt>
                  <c:pt idx="4">
                    <c:v>2008</c:v>
                  </c:pt>
                  <c:pt idx="5">
                    <c:v>2017</c:v>
                  </c:pt>
                  <c:pt idx="6">
                    <c:v>2008</c:v>
                  </c:pt>
                  <c:pt idx="7">
                    <c:v>2017</c:v>
                  </c:pt>
                  <c:pt idx="8">
                    <c:v>2008</c:v>
                  </c:pt>
                  <c:pt idx="9">
                    <c:v>2017</c:v>
                  </c:pt>
                </c:lvl>
                <c:lvl>
                  <c:pt idx="0">
                    <c:v>Denmark</c:v>
                  </c:pt>
                  <c:pt idx="2">
                    <c:v>Finland</c:v>
                  </c:pt>
                  <c:pt idx="4">
                    <c:v>Iceland</c:v>
                  </c:pt>
                  <c:pt idx="6">
                    <c:v>Norway</c:v>
                  </c:pt>
                  <c:pt idx="8">
                    <c:v>Sweden</c:v>
                  </c:pt>
                </c:lvl>
              </c:multiLvlStrCache>
            </c:multiLvlStrRef>
          </c:cat>
          <c:val>
            <c:numRef>
              <c:f>'FIG 07.2'!$C$58:$L$58</c:f>
              <c:numCache>
                <c:formatCode>0</c:formatCode>
                <c:ptCount val="10"/>
                <c:pt idx="0">
                  <c:v>1508.3389999999999</c:v>
                </c:pt>
                <c:pt idx="1">
                  <c:v>1487.7170000000001</c:v>
                </c:pt>
                <c:pt idx="2">
                  <c:v>1247.5409999999999</c:v>
                </c:pt>
                <c:pt idx="3">
                  <c:v>1166.0619999999999</c:v>
                </c:pt>
                <c:pt idx="4">
                  <c:v>259.96899999999999</c:v>
                </c:pt>
                <c:pt idx="5">
                  <c:v>184.78399999999999</c:v>
                </c:pt>
                <c:pt idx="6">
                  <c:v>1784.8240000000001</c:v>
                </c:pt>
                <c:pt idx="7">
                  <c:v>2049.37</c:v>
                </c:pt>
                <c:pt idx="8">
                  <c:v>1859.2729999999999</c:v>
                </c:pt>
                <c:pt idx="9">
                  <c:v>1858.386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8B-4FCB-BE4F-5D3F870E8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49931488"/>
        <c:axId val="349931880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07.2'!$B$55</c15:sqref>
                        </c15:formulaRef>
                      </c:ext>
                    </c:extLst>
                    <c:strCache>
                      <c:ptCount val="1"/>
                      <c:pt idx="0">
                        <c:v>Power and heat</c:v>
                      </c:pt>
                    </c:strCache>
                  </c:strRef>
                </c:tx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'FIG 07.2'!$C$53:$L$54</c15:sqref>
                        </c15:formulaRef>
                      </c:ext>
                    </c:extLst>
                    <c:multiLvlStrCache>
                      <c:ptCount val="10"/>
                      <c:lvl>
                        <c:pt idx="0">
                          <c:v>2008</c:v>
                        </c:pt>
                        <c:pt idx="1">
                          <c:v>2017</c:v>
                        </c:pt>
                        <c:pt idx="2">
                          <c:v>2008</c:v>
                        </c:pt>
                        <c:pt idx="3">
                          <c:v>2017</c:v>
                        </c:pt>
                        <c:pt idx="4">
                          <c:v>2008</c:v>
                        </c:pt>
                        <c:pt idx="5">
                          <c:v>2017</c:v>
                        </c:pt>
                        <c:pt idx="6">
                          <c:v>2008</c:v>
                        </c:pt>
                        <c:pt idx="7">
                          <c:v>2017</c:v>
                        </c:pt>
                        <c:pt idx="8">
                          <c:v>2008</c:v>
                        </c:pt>
                        <c:pt idx="9">
                          <c:v>2017</c:v>
                        </c:pt>
                      </c:lvl>
                      <c:lvl>
                        <c:pt idx="0">
                          <c:v>Denmark</c:v>
                        </c:pt>
                        <c:pt idx="2">
                          <c:v>Finland</c:v>
                        </c:pt>
                        <c:pt idx="4">
                          <c:v>Iceland</c:v>
                        </c:pt>
                        <c:pt idx="6">
                          <c:v>Norway</c:v>
                        </c:pt>
                        <c:pt idx="8">
                          <c:v>Sweden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'FIG 07.2'!$C$55:$L$55</c15:sqref>
                        </c15:formulaRef>
                      </c:ext>
                    </c:extLst>
                    <c:numCache>
                      <c:formatCode>0</c:formatCode>
                      <c:ptCount val="10"/>
                      <c:pt idx="0" formatCode="General">
                        <c:v>21059.909</c:v>
                      </c:pt>
                      <c:pt idx="1">
                        <c:v>8121.4260000000004</c:v>
                      </c:pt>
                      <c:pt idx="2">
                        <c:v>20398.436000000002</c:v>
                      </c:pt>
                      <c:pt idx="3">
                        <c:v>14985.543</c:v>
                      </c:pt>
                      <c:pt idx="4">
                        <c:v>6.1630000000000003</c:v>
                      </c:pt>
                      <c:pt idx="5">
                        <c:v>4.8259999999999996</c:v>
                      </c:pt>
                      <c:pt idx="6">
                        <c:v>832.13599999999997</c:v>
                      </c:pt>
                      <c:pt idx="7">
                        <c:v>1827.5609999999999</c:v>
                      </c:pt>
                      <c:pt idx="8">
                        <c:v>7525.3969999999999</c:v>
                      </c:pt>
                      <c:pt idx="9">
                        <c:v>6437.6989999999996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8B-4FCB-BE4F-5D3F870E8612}"/>
                  </c:ext>
                </c:extLst>
              </c15:ser>
            </c15:filteredBarSeries>
          </c:ext>
        </c:extLst>
      </c:barChart>
      <c:catAx>
        <c:axId val="34993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49931880"/>
        <c:crosses val="autoZero"/>
        <c:auto val="1"/>
        <c:lblAlgn val="ctr"/>
        <c:lblOffset val="0"/>
        <c:noMultiLvlLbl val="0"/>
      </c:catAx>
      <c:valAx>
        <c:axId val="349931880"/>
        <c:scaling>
          <c:orientation val="minMax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4993148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2207233287015591"/>
          <c:y val="1.3526976230225369E-3"/>
          <c:w val="0.17537646029540424"/>
          <c:h val="0.887536089238844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Nordic</a:t>
            </a:r>
            <a:r>
              <a:rPr lang="da-DK" baseline="0"/>
              <a:t> Fuel Consumption in Industry</a:t>
            </a:r>
            <a:endParaRPr lang="da-D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'FIG 07.3'!$BV$1</c:f>
              <c:strCache>
                <c:ptCount val="1"/>
                <c:pt idx="0">
                  <c:v>Fossil fuels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cat>
            <c:numRef>
              <c:f>'FIG 07.3'!$BU$2:$BU$11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07.3'!$BV$2:$BV$11</c:f>
              <c:numCache>
                <c:formatCode>#,##0;\-#,##0;""</c:formatCode>
                <c:ptCount val="10"/>
                <c:pt idx="0">
                  <c:v>10654.222795452375</c:v>
                </c:pt>
                <c:pt idx="1">
                  <c:v>10050.969714340308</c:v>
                </c:pt>
                <c:pt idx="2">
                  <c:v>8031.0021973822486</c:v>
                </c:pt>
                <c:pt idx="3">
                  <c:v>9453.8788573612328</c:v>
                </c:pt>
                <c:pt idx="4">
                  <c:v>9235.8364383299886</c:v>
                </c:pt>
                <c:pt idx="5">
                  <c:v>8612.3292251839102</c:v>
                </c:pt>
                <c:pt idx="6">
                  <c:v>8246.9188879335052</c:v>
                </c:pt>
                <c:pt idx="7">
                  <c:v>8098.5955861278298</c:v>
                </c:pt>
                <c:pt idx="8">
                  <c:v>8185.2249928346228</c:v>
                </c:pt>
                <c:pt idx="9">
                  <c:v>8074.0661125441857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2-4A48-887D-6B17AAB3D327}"/>
            </c:ext>
          </c:extLst>
        </c:ser>
        <c:ser>
          <c:idx val="1"/>
          <c:order val="1"/>
          <c:tx>
            <c:strRef>
              <c:f>'FIG 07.3'!$BW$1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cat>
            <c:numRef>
              <c:f>'FIG 07.3'!$BU$2:$BU$11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07.3'!$BW$2:$BW$11</c:f>
              <c:numCache>
                <c:formatCode>#,##0;\-#,##0;""</c:formatCode>
                <c:ptCount val="10"/>
                <c:pt idx="0">
                  <c:v>8052.3550205407464</c:v>
                </c:pt>
                <c:pt idx="1">
                  <c:v>7706.8644310690734</c:v>
                </c:pt>
                <c:pt idx="2">
                  <c:v>7164.349861469379</c:v>
                </c:pt>
                <c:pt idx="3">
                  <c:v>7885.7122384637423</c:v>
                </c:pt>
                <c:pt idx="4">
                  <c:v>7880.2904366102985</c:v>
                </c:pt>
                <c:pt idx="5">
                  <c:v>7693.2502149613056</c:v>
                </c:pt>
                <c:pt idx="6">
                  <c:v>7901.0461450272287</c:v>
                </c:pt>
                <c:pt idx="7">
                  <c:v>7871.500907614407</c:v>
                </c:pt>
                <c:pt idx="8">
                  <c:v>8171.1569695232638</c:v>
                </c:pt>
                <c:pt idx="9">
                  <c:v>8356.9790770994568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A2-4A48-887D-6B17AAB3D327}"/>
            </c:ext>
          </c:extLst>
        </c:ser>
        <c:ser>
          <c:idx val="2"/>
          <c:order val="2"/>
          <c:tx>
            <c:strRef>
              <c:f>'FIG 07.3'!$BX$1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'FIG 07.3'!$BU$2:$BU$11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07.3'!$BX$2:$BX$11</c:f>
              <c:numCache>
                <c:formatCode>#,##0;\-#,##0;""</c:formatCode>
                <c:ptCount val="10"/>
                <c:pt idx="0">
                  <c:v>56.081016528136047</c:v>
                </c:pt>
                <c:pt idx="1">
                  <c:v>69.766886404891565</c:v>
                </c:pt>
                <c:pt idx="2">
                  <c:v>67.64115792490685</c:v>
                </c:pt>
                <c:pt idx="3">
                  <c:v>117.17779688544951</c:v>
                </c:pt>
                <c:pt idx="4">
                  <c:v>112.83080156682908</c:v>
                </c:pt>
                <c:pt idx="5">
                  <c:v>126.68386357122384</c:v>
                </c:pt>
                <c:pt idx="6">
                  <c:v>149.11149326454571</c:v>
                </c:pt>
                <c:pt idx="7">
                  <c:v>155.0348715009076</c:v>
                </c:pt>
                <c:pt idx="8">
                  <c:v>148.84876277825546</c:v>
                </c:pt>
                <c:pt idx="9">
                  <c:v>147.39180280882772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A2-4A48-887D-6B17AAB3D327}"/>
            </c:ext>
          </c:extLst>
        </c:ser>
        <c:ser>
          <c:idx val="3"/>
          <c:order val="3"/>
          <c:tx>
            <c:strRef>
              <c:f>'FIG 07.3'!$BY$1</c:f>
              <c:strCache>
                <c:ptCount val="1"/>
                <c:pt idx="0">
                  <c:v>Derived heat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'FIG 07.3'!$BU$2:$BU$11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07.3'!$BY$2:$BY$11</c:f>
              <c:numCache>
                <c:formatCode>#,##0;\-#,##0;""</c:formatCode>
                <c:ptCount val="10"/>
                <c:pt idx="0">
                  <c:v>2056.3198624247634</c:v>
                </c:pt>
                <c:pt idx="1">
                  <c:v>2031.9814655584214</c:v>
                </c:pt>
                <c:pt idx="2">
                  <c:v>1854.5906181331804</c:v>
                </c:pt>
                <c:pt idx="3">
                  <c:v>2167.4787427152</c:v>
                </c:pt>
                <c:pt idx="4">
                  <c:v>2039.7439571988152</c:v>
                </c:pt>
                <c:pt idx="5">
                  <c:v>2067.1395815419892</c:v>
                </c:pt>
                <c:pt idx="6">
                  <c:v>2005.9233782363617</c:v>
                </c:pt>
                <c:pt idx="7">
                  <c:v>1812.0999331231487</c:v>
                </c:pt>
                <c:pt idx="8">
                  <c:v>1852.0110824496032</c:v>
                </c:pt>
                <c:pt idx="9">
                  <c:v>1913.6333237794975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A2-4A48-887D-6B17AAB3D327}"/>
            </c:ext>
          </c:extLst>
        </c:ser>
        <c:ser>
          <c:idx val="4"/>
          <c:order val="4"/>
          <c:tx>
            <c:strRef>
              <c:f>'FIG 07.3'!$BZ$1</c:f>
              <c:strCache>
                <c:ptCount val="1"/>
                <c:pt idx="0">
                  <c:v>Power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'FIG 07.3'!$BU$2:$BU$11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07.3'!$BZ$2:$BZ$11</c:f>
              <c:numCache>
                <c:formatCode>#,##0;\-#,##0;""</c:formatCode>
                <c:ptCount val="10"/>
                <c:pt idx="0">
                  <c:v>14884.279163083977</c:v>
                </c:pt>
                <c:pt idx="1">
                  <c:v>14973.511990064009</c:v>
                </c:pt>
                <c:pt idx="2">
                  <c:v>12965.080729913061</c:v>
                </c:pt>
                <c:pt idx="3">
                  <c:v>13867.751027037355</c:v>
                </c:pt>
                <c:pt idx="4">
                  <c:v>13736.385783892232</c:v>
                </c:pt>
                <c:pt idx="5">
                  <c:v>13626.659978981559</c:v>
                </c:pt>
                <c:pt idx="6">
                  <c:v>13507.810260819719</c:v>
                </c:pt>
                <c:pt idx="7">
                  <c:v>13434.651762682717</c:v>
                </c:pt>
                <c:pt idx="8">
                  <c:v>13472.747683194804</c:v>
                </c:pt>
                <c:pt idx="9">
                  <c:v>13570.841692939717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A2-4A48-887D-6B17AAB3D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137928"/>
        <c:axId val="451139568"/>
      </c:areaChart>
      <c:catAx>
        <c:axId val="451137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1139568"/>
        <c:crosses val="autoZero"/>
        <c:auto val="1"/>
        <c:lblAlgn val="ctr"/>
        <c:lblOffset val="100"/>
        <c:noMultiLvlLbl val="0"/>
      </c:catAx>
      <c:valAx>
        <c:axId val="45113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ktoe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;\-#,##0;&quot;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1137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'FIG 07.3'!$CK$1</c:f>
              <c:strCache>
                <c:ptCount val="1"/>
                <c:pt idx="0">
                  <c:v>Fossil fuels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25400">
              <a:noFill/>
            </a:ln>
            <a:effectLst/>
          </c:spPr>
          <c:cat>
            <c:numRef>
              <c:f>'FIG 07.3'!$CJ$2:$CJ$13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'FIG 07.3'!$CK$2:$CK$13</c:f>
              <c:numCache>
                <c:formatCode>#,##0</c:formatCode>
                <c:ptCount val="12"/>
                <c:pt idx="0">
                  <c:v>446.07100000000008</c:v>
                </c:pt>
                <c:pt idx="1">
                  <c:v>420.81400000000002</c:v>
                </c:pt>
                <c:pt idx="2">
                  <c:v>336.24199999999996</c:v>
                </c:pt>
                <c:pt idx="3">
                  <c:v>395.81500000000011</c:v>
                </c:pt>
                <c:pt idx="4">
                  <c:v>386.68599999999998</c:v>
                </c:pt>
                <c:pt idx="5">
                  <c:v>360.58099999999996</c:v>
                </c:pt>
                <c:pt idx="6">
                  <c:v>345.28200000000004</c:v>
                </c:pt>
                <c:pt idx="7">
                  <c:v>339.072</c:v>
                </c:pt>
                <c:pt idx="8">
                  <c:v>342.69900000000001</c:v>
                </c:pt>
                <c:pt idx="9">
                  <c:v>338.04499999999996</c:v>
                </c:pt>
                <c:pt idx="10">
                  <c:v>292.92647383000002</c:v>
                </c:pt>
                <c:pt idx="11">
                  <c:v>294.62031451892301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C-446B-95F3-170E9C2F3509}"/>
            </c:ext>
          </c:extLst>
        </c:ser>
        <c:ser>
          <c:idx val="1"/>
          <c:order val="1"/>
          <c:tx>
            <c:strRef>
              <c:f>'FIG 07.3'!$CL$1</c:f>
              <c:strCache>
                <c:ptCount val="1"/>
                <c:pt idx="0">
                  <c:v>Biofuels and renewable waste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25400">
              <a:noFill/>
            </a:ln>
            <a:effectLst/>
          </c:spPr>
          <c:cat>
            <c:numRef>
              <c:f>'FIG 07.3'!$CJ$2:$CJ$13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'FIG 07.3'!$CL$2:$CL$13</c:f>
              <c:numCache>
                <c:formatCode>#,##0</c:formatCode>
                <c:ptCount val="12"/>
                <c:pt idx="0">
                  <c:v>337.13599999999997</c:v>
                </c:pt>
                <c:pt idx="1">
                  <c:v>322.67099999999999</c:v>
                </c:pt>
                <c:pt idx="2">
                  <c:v>299.95699999999999</c:v>
                </c:pt>
                <c:pt idx="3">
                  <c:v>330.15899999999993</c:v>
                </c:pt>
                <c:pt idx="4">
                  <c:v>329.93200000000002</c:v>
                </c:pt>
                <c:pt idx="5">
                  <c:v>322.10099999999994</c:v>
                </c:pt>
                <c:pt idx="6">
                  <c:v>330.80100000000004</c:v>
                </c:pt>
                <c:pt idx="7">
                  <c:v>329.56400000000002</c:v>
                </c:pt>
                <c:pt idx="8">
                  <c:v>342.11</c:v>
                </c:pt>
                <c:pt idx="9">
                  <c:v>349.89000000000004</c:v>
                </c:pt>
                <c:pt idx="10">
                  <c:v>362.44452022599995</c:v>
                </c:pt>
                <c:pt idx="11">
                  <c:v>375.01800087599997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C-446B-95F3-170E9C2F3509}"/>
            </c:ext>
          </c:extLst>
        </c:ser>
        <c:ser>
          <c:idx val="2"/>
          <c:order val="2"/>
          <c:tx>
            <c:strRef>
              <c:f>'FIG 07.3'!$CM$1</c:f>
              <c:strCache>
                <c:ptCount val="1"/>
                <c:pt idx="0">
                  <c:v>Non-renewable waste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numRef>
              <c:f>'FIG 07.3'!$CJ$2:$CJ$13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'FIG 07.3'!$CM$2:$CM$13</c:f>
              <c:numCache>
                <c:formatCode>#,##0</c:formatCode>
                <c:ptCount val="12"/>
                <c:pt idx="0">
                  <c:v>2.3480000000000003</c:v>
                </c:pt>
                <c:pt idx="1">
                  <c:v>2.9210000000000003</c:v>
                </c:pt>
                <c:pt idx="2">
                  <c:v>2.8320000000000003</c:v>
                </c:pt>
                <c:pt idx="3">
                  <c:v>4.9060000000000006</c:v>
                </c:pt>
                <c:pt idx="4">
                  <c:v>4.7240000000000002</c:v>
                </c:pt>
                <c:pt idx="5">
                  <c:v>5.3039999999999994</c:v>
                </c:pt>
                <c:pt idx="6">
                  <c:v>6.2429999999999994</c:v>
                </c:pt>
                <c:pt idx="7">
                  <c:v>6.4910000000000005</c:v>
                </c:pt>
                <c:pt idx="8">
                  <c:v>6.2319999999999993</c:v>
                </c:pt>
                <c:pt idx="9">
                  <c:v>6.1709999999999994</c:v>
                </c:pt>
                <c:pt idx="10">
                  <c:v>6.1365470000000002</c:v>
                </c:pt>
                <c:pt idx="11">
                  <c:v>6.424042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9C-446B-95F3-170E9C2F3509}"/>
            </c:ext>
          </c:extLst>
        </c:ser>
        <c:ser>
          <c:idx val="3"/>
          <c:order val="3"/>
          <c:tx>
            <c:strRef>
              <c:f>'FIG 07.3'!$CN$1</c:f>
              <c:strCache>
                <c:ptCount val="1"/>
                <c:pt idx="0">
                  <c:v>Derived heat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numRef>
              <c:f>'FIG 07.3'!$CJ$2:$CJ$13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'FIG 07.3'!$CN$2:$CN$13</c:f>
              <c:numCache>
                <c:formatCode>#,##0</c:formatCode>
                <c:ptCount val="12"/>
                <c:pt idx="0">
                  <c:v>86.093999999999994</c:v>
                </c:pt>
                <c:pt idx="1">
                  <c:v>85.074999999999989</c:v>
                </c:pt>
                <c:pt idx="2">
                  <c:v>77.647999999999996</c:v>
                </c:pt>
                <c:pt idx="3">
                  <c:v>90.748000000000005</c:v>
                </c:pt>
                <c:pt idx="4">
                  <c:v>85.4</c:v>
                </c:pt>
                <c:pt idx="5">
                  <c:v>86.547000000000011</c:v>
                </c:pt>
                <c:pt idx="6">
                  <c:v>83.984000000000009</c:v>
                </c:pt>
                <c:pt idx="7">
                  <c:v>75.868999999999986</c:v>
                </c:pt>
                <c:pt idx="8">
                  <c:v>77.539999999999992</c:v>
                </c:pt>
                <c:pt idx="9">
                  <c:v>80.12</c:v>
                </c:pt>
                <c:pt idx="10">
                  <c:v>79.639963000000009</c:v>
                </c:pt>
                <c:pt idx="11">
                  <c:v>80.109162000000012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9C-446B-95F3-170E9C2F3509}"/>
            </c:ext>
          </c:extLst>
        </c:ser>
        <c:ser>
          <c:idx val="4"/>
          <c:order val="4"/>
          <c:tx>
            <c:strRef>
              <c:f>'FIG 07.3'!$CO$1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'FIG 07.3'!$CJ$2:$CJ$13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'FIG 07.3'!$CO$2:$CO$13</c:f>
              <c:numCache>
                <c:formatCode>#,##0</c:formatCode>
                <c:ptCount val="12"/>
                <c:pt idx="0">
                  <c:v>623.17499999999995</c:v>
                </c:pt>
                <c:pt idx="1">
                  <c:v>626.91099999999994</c:v>
                </c:pt>
                <c:pt idx="2">
                  <c:v>542.82200000000012</c:v>
                </c:pt>
                <c:pt idx="3">
                  <c:v>580.61500000000001</c:v>
                </c:pt>
                <c:pt idx="4">
                  <c:v>575.11500000000001</c:v>
                </c:pt>
                <c:pt idx="5">
                  <c:v>570.52099999999996</c:v>
                </c:pt>
                <c:pt idx="6">
                  <c:v>565.54499999999996</c:v>
                </c:pt>
                <c:pt idx="7">
                  <c:v>562.48200000000008</c:v>
                </c:pt>
                <c:pt idx="8">
                  <c:v>564.07700000000011</c:v>
                </c:pt>
                <c:pt idx="9">
                  <c:v>568.18400000000008</c:v>
                </c:pt>
                <c:pt idx="10">
                  <c:v>574.63640279999993</c:v>
                </c:pt>
                <c:pt idx="11">
                  <c:v>581.50285559999998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9C-446B-95F3-170E9C2F3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137928"/>
        <c:axId val="451139568"/>
      </c:areaChart>
      <c:catAx>
        <c:axId val="451137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1139568"/>
        <c:crosses val="autoZero"/>
        <c:auto val="1"/>
        <c:lblAlgn val="ctr"/>
        <c:lblOffset val="100"/>
        <c:noMultiLvlLbl val="0"/>
      </c:catAx>
      <c:valAx>
        <c:axId val="45113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PJ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1137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35870516185477"/>
          <c:y val="0.16444088947984406"/>
          <c:w val="0.82686351706036743"/>
          <c:h val="0.61498432487605714"/>
        </c:manualLayout>
      </c:layout>
      <c:areaChart>
        <c:grouping val="stacked"/>
        <c:varyColors val="0"/>
        <c:ser>
          <c:idx val="0"/>
          <c:order val="0"/>
          <c:tx>
            <c:strRef>
              <c:f>'[3]Graph Biomass in industry '!$B$4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rgbClr val="385988"/>
            </a:solidFill>
            <a:ln>
              <a:noFill/>
            </a:ln>
            <a:effectLst/>
          </c:spPr>
          <c:cat>
            <c:numRef>
              <c:f>'[3]Graph Biomass in industry '!$C$3:$L$3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'[3]Graph Biomass in industry '!$C$4:$L$4</c:f>
              <c:numCache>
                <c:formatCode>General</c:formatCode>
                <c:ptCount val="10"/>
                <c:pt idx="0">
                  <c:v>6.51</c:v>
                </c:pt>
                <c:pt idx="1">
                  <c:v>6.3410000000000002</c:v>
                </c:pt>
                <c:pt idx="2">
                  <c:v>6.5730000000000004</c:v>
                </c:pt>
                <c:pt idx="3">
                  <c:v>6.8620000000000001</c:v>
                </c:pt>
                <c:pt idx="4">
                  <c:v>5.0350000000000001</c:v>
                </c:pt>
                <c:pt idx="5">
                  <c:v>4.1820000000000004</c:v>
                </c:pt>
                <c:pt idx="6">
                  <c:v>3.7109999999999999</c:v>
                </c:pt>
                <c:pt idx="7">
                  <c:v>6.9340950000000001</c:v>
                </c:pt>
                <c:pt idx="8">
                  <c:v>5.5003710000000003</c:v>
                </c:pt>
                <c:pt idx="9">
                  <c:v>6.7560720000000005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BC-4548-BBA0-19763BDAD272}"/>
            </c:ext>
          </c:extLst>
        </c:ser>
        <c:ser>
          <c:idx val="2"/>
          <c:order val="1"/>
          <c:tx>
            <c:strRef>
              <c:f>'[3]Graph Biomass in industry '!$B$5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rgbClr val="006EB6"/>
            </a:solidFill>
            <a:ln w="25400">
              <a:noFill/>
            </a:ln>
            <a:effectLst/>
          </c:spPr>
          <c:cat>
            <c:numRef>
              <c:f>'[3]Graph Biomass in industry '!$C$3:$L$3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'[3]Graph Biomass in industry '!$C$5:$L$5</c:f>
              <c:numCache>
                <c:formatCode>General</c:formatCode>
                <c:ptCount val="10"/>
                <c:pt idx="0">
                  <c:v>133.98500000000001</c:v>
                </c:pt>
                <c:pt idx="1">
                  <c:v>107.714</c:v>
                </c:pt>
                <c:pt idx="2">
                  <c:v>123.15600000000001</c:v>
                </c:pt>
                <c:pt idx="3">
                  <c:v>126.548</c:v>
                </c:pt>
                <c:pt idx="4">
                  <c:v>128.69</c:v>
                </c:pt>
                <c:pt idx="5">
                  <c:v>132.39699999999999</c:v>
                </c:pt>
                <c:pt idx="6">
                  <c:v>139.596</c:v>
                </c:pt>
                <c:pt idx="7">
                  <c:v>142.56299999999999</c:v>
                </c:pt>
                <c:pt idx="8">
                  <c:v>151.38499999999999</c:v>
                </c:pt>
                <c:pt idx="9">
                  <c:v>160.14699999999999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BC-4548-BBA0-19763BDAD272}"/>
            </c:ext>
          </c:extLst>
        </c:ser>
        <c:ser>
          <c:idx val="4"/>
          <c:order val="2"/>
          <c:tx>
            <c:strRef>
              <c:f>'[3]Graph Biomass in industry '!$B$7</c:f>
              <c:strCache>
                <c:ptCount val="1"/>
                <c:pt idx="0">
                  <c:v>Iceland</c:v>
                </c:pt>
              </c:strCache>
            </c:strRef>
          </c:tx>
          <c:spPr>
            <a:solidFill>
              <a:srgbClr val="F42941"/>
            </a:solidFill>
            <a:ln w="25400">
              <a:noFill/>
            </a:ln>
            <a:effectLst/>
          </c:spPr>
          <c:cat>
            <c:numRef>
              <c:f>'[3]Graph Biomass in industry '!$C$3:$L$3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'[3]Graph Biomass in industry '!$C$7:$L$7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0.44089999999999996</c:v>
                </c:pt>
                <c:pt idx="6">
                  <c:v>0.4294</c:v>
                </c:pt>
                <c:pt idx="7">
                  <c:v>0.45480000000000004</c:v>
                </c:pt>
                <c:pt idx="8">
                  <c:v>0.46500000000000002</c:v>
                </c:pt>
                <c:pt idx="9">
                  <c:v>0.68020000000000003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BC-4548-BBA0-19763BDAD272}"/>
            </c:ext>
          </c:extLst>
        </c:ser>
        <c:ser>
          <c:idx val="5"/>
          <c:order val="3"/>
          <c:tx>
            <c:strRef>
              <c:f>'[3]Graph Biomass in industry '!$B$8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rgbClr val="FDCF41"/>
            </a:solidFill>
            <a:ln w="25400">
              <a:noFill/>
            </a:ln>
            <a:effectLst/>
          </c:spPr>
          <c:cat>
            <c:numRef>
              <c:f>'[3]Graph Biomass in industry '!$C$3:$L$3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'[3]Graph Biomass in industry '!$C$8:$L$8</c:f>
              <c:numCache>
                <c:formatCode>General</c:formatCode>
                <c:ptCount val="10"/>
                <c:pt idx="0">
                  <c:v>16.492000000000001</c:v>
                </c:pt>
                <c:pt idx="1">
                  <c:v>13.526</c:v>
                </c:pt>
                <c:pt idx="2">
                  <c:v>17.143999999999998</c:v>
                </c:pt>
                <c:pt idx="3">
                  <c:v>19.398</c:v>
                </c:pt>
                <c:pt idx="4">
                  <c:v>13.818</c:v>
                </c:pt>
                <c:pt idx="5">
                  <c:v>14.084</c:v>
                </c:pt>
                <c:pt idx="6">
                  <c:v>8.9860000000000007</c:v>
                </c:pt>
                <c:pt idx="7">
                  <c:v>9.6039999999999992</c:v>
                </c:pt>
                <c:pt idx="8">
                  <c:v>8.4239999999999995</c:v>
                </c:pt>
                <c:pt idx="9">
                  <c:v>9.4949999999999992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BC-4548-BBA0-19763BDAD272}"/>
            </c:ext>
          </c:extLst>
        </c:ser>
        <c:ser>
          <c:idx val="3"/>
          <c:order val="4"/>
          <c:tx>
            <c:strRef>
              <c:f>'[3]Graph Biomass in industry '!$B$6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rgbClr val="696A6D"/>
            </a:solidFill>
            <a:ln w="25400">
              <a:noFill/>
            </a:ln>
            <a:effectLst/>
          </c:spPr>
          <c:cat>
            <c:numRef>
              <c:f>'[3]Graph Biomass in industry '!$C$3:$L$3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'[3]Graph Biomass in industry '!$C$6:$L$6</c:f>
              <c:numCache>
                <c:formatCode>General</c:formatCode>
                <c:ptCount val="10"/>
                <c:pt idx="0">
                  <c:v>161.74799999999999</c:v>
                </c:pt>
                <c:pt idx="1">
                  <c:v>168.554</c:v>
                </c:pt>
                <c:pt idx="2">
                  <c:v>177.143</c:v>
                </c:pt>
                <c:pt idx="3">
                  <c:v>170.76300000000001</c:v>
                </c:pt>
                <c:pt idx="4">
                  <c:v>168.87299999999999</c:v>
                </c:pt>
                <c:pt idx="5">
                  <c:v>174.71299999999999</c:v>
                </c:pt>
                <c:pt idx="6">
                  <c:v>171.86500000000001</c:v>
                </c:pt>
                <c:pt idx="7">
                  <c:v>179.23400000000001</c:v>
                </c:pt>
                <c:pt idx="8">
                  <c:v>178.691</c:v>
                </c:pt>
                <c:pt idx="9">
                  <c:v>174.19800000000001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BC-4548-BBA0-19763BDAD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802031"/>
        <c:axId val="1162989039"/>
      </c:areaChart>
      <c:catAx>
        <c:axId val="11658020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162989039"/>
        <c:crosses val="autoZero"/>
        <c:auto val="1"/>
        <c:lblAlgn val="ctr"/>
        <c:lblOffset val="100"/>
        <c:noMultiLvlLbl val="0"/>
      </c:catAx>
      <c:valAx>
        <c:axId val="116298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165802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sz="1050" b="0"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'FIG 07.4'!$B$4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'FIG 07.4'!$C$3:$M$3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'FIG 07.4'!$C$4:$M$4</c:f>
              <c:numCache>
                <c:formatCode>0</c:formatCode>
                <c:ptCount val="11"/>
                <c:pt idx="0">
                  <c:v>6.51</c:v>
                </c:pt>
                <c:pt idx="1">
                  <c:v>6.3410000000000002</c:v>
                </c:pt>
                <c:pt idx="2">
                  <c:v>6.5730000000000004</c:v>
                </c:pt>
                <c:pt idx="3">
                  <c:v>6.8620000000000001</c:v>
                </c:pt>
                <c:pt idx="4">
                  <c:v>5.0350000000000001</c:v>
                </c:pt>
                <c:pt idx="5">
                  <c:v>4.1820000000000004</c:v>
                </c:pt>
                <c:pt idx="6">
                  <c:v>3.7109999999999999</c:v>
                </c:pt>
                <c:pt idx="7">
                  <c:v>6.9340950000000001</c:v>
                </c:pt>
                <c:pt idx="8">
                  <c:v>5.5003710000000003</c:v>
                </c:pt>
                <c:pt idx="9">
                  <c:v>6.7560720000000005</c:v>
                </c:pt>
                <c:pt idx="10" formatCode="#,##0">
                  <c:v>7.6817469999999988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7-45BF-A247-3D3624D63D58}"/>
            </c:ext>
          </c:extLst>
        </c:ser>
        <c:ser>
          <c:idx val="1"/>
          <c:order val="1"/>
          <c:tx>
            <c:strRef>
              <c:f>'FIG 07.4'!$B$5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'FIG 07.4'!$C$3:$M$3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'FIG 07.4'!$C$5:$M$5</c:f>
              <c:numCache>
                <c:formatCode>0</c:formatCode>
                <c:ptCount val="11"/>
                <c:pt idx="0">
                  <c:v>133.98500000000001</c:v>
                </c:pt>
                <c:pt idx="1">
                  <c:v>107.714</c:v>
                </c:pt>
                <c:pt idx="2">
                  <c:v>123.15600000000001</c:v>
                </c:pt>
                <c:pt idx="3">
                  <c:v>126.548</c:v>
                </c:pt>
                <c:pt idx="4">
                  <c:v>128.69</c:v>
                </c:pt>
                <c:pt idx="5">
                  <c:v>132.39699999999999</c:v>
                </c:pt>
                <c:pt idx="6">
                  <c:v>139.596</c:v>
                </c:pt>
                <c:pt idx="7">
                  <c:v>142.56299999999999</c:v>
                </c:pt>
                <c:pt idx="8">
                  <c:v>151.38499999999999</c:v>
                </c:pt>
                <c:pt idx="9">
                  <c:v>160.14699999999999</c:v>
                </c:pt>
                <c:pt idx="10" formatCode="#,##0">
                  <c:v>168.50200000000001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7-45BF-A247-3D3624D63D58}"/>
            </c:ext>
          </c:extLst>
        </c:ser>
        <c:ser>
          <c:idx val="2"/>
          <c:order val="2"/>
          <c:tx>
            <c:strRef>
              <c:f>'FIG 07.4'!$B$6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'FIG 07.4'!$C$3:$M$3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'FIG 07.4'!$C$6:$M$6</c:f>
              <c:numCache>
                <c:formatCode>0</c:formatCode>
                <c:ptCount val="11"/>
                <c:pt idx="0">
                  <c:v>161.74799999999999</c:v>
                </c:pt>
                <c:pt idx="1">
                  <c:v>168.554</c:v>
                </c:pt>
                <c:pt idx="2">
                  <c:v>177.143</c:v>
                </c:pt>
                <c:pt idx="3">
                  <c:v>170.76300000000001</c:v>
                </c:pt>
                <c:pt idx="4">
                  <c:v>168.87299999999999</c:v>
                </c:pt>
                <c:pt idx="5">
                  <c:v>174.71299999999999</c:v>
                </c:pt>
                <c:pt idx="6">
                  <c:v>171.86500000000001</c:v>
                </c:pt>
                <c:pt idx="7">
                  <c:v>179.23400000000001</c:v>
                </c:pt>
                <c:pt idx="8">
                  <c:v>178.691</c:v>
                </c:pt>
                <c:pt idx="9">
                  <c:v>174.19800000000001</c:v>
                </c:pt>
                <c:pt idx="10" formatCode="#,##0">
                  <c:v>174.19799999999998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7-45BF-A247-3D3624D63D58}"/>
            </c:ext>
          </c:extLst>
        </c:ser>
        <c:ser>
          <c:idx val="3"/>
          <c:order val="3"/>
          <c:tx>
            <c:strRef>
              <c:f>'FIG 07.4'!$B$7</c:f>
              <c:strCache>
                <c:ptCount val="1"/>
                <c:pt idx="0">
                  <c:v>Iceland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'FIG 07.4'!$C$3:$M$3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'FIG 07.4'!$C$7:$M$7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0.44089999999999996</c:v>
                </c:pt>
                <c:pt idx="6">
                  <c:v>0.4294</c:v>
                </c:pt>
                <c:pt idx="7">
                  <c:v>0.45480000000000004</c:v>
                </c:pt>
                <c:pt idx="8">
                  <c:v>0.46500000000000002</c:v>
                </c:pt>
                <c:pt idx="9">
                  <c:v>0.68020000000000003</c:v>
                </c:pt>
                <c:pt idx="10">
                  <c:v>0.90186699999999997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C7-45BF-A247-3D3624D63D58}"/>
            </c:ext>
          </c:extLst>
        </c:ser>
        <c:ser>
          <c:idx val="4"/>
          <c:order val="4"/>
          <c:tx>
            <c:strRef>
              <c:f>'FIG 07.4'!$B$8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'FIG 07.4'!$C$3:$M$3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cat>
          <c:val>
            <c:numRef>
              <c:f>'FIG 07.4'!$C$8:$M$8</c:f>
              <c:numCache>
                <c:formatCode>0</c:formatCode>
                <c:ptCount val="11"/>
                <c:pt idx="0">
                  <c:v>16.492000000000001</c:v>
                </c:pt>
                <c:pt idx="1">
                  <c:v>13.526</c:v>
                </c:pt>
                <c:pt idx="2">
                  <c:v>17.143999999999998</c:v>
                </c:pt>
                <c:pt idx="3">
                  <c:v>19.398</c:v>
                </c:pt>
                <c:pt idx="4">
                  <c:v>13.818</c:v>
                </c:pt>
                <c:pt idx="5">
                  <c:v>14.084</c:v>
                </c:pt>
                <c:pt idx="6">
                  <c:v>8.9860000000000007</c:v>
                </c:pt>
                <c:pt idx="7">
                  <c:v>9.6039999999999992</c:v>
                </c:pt>
                <c:pt idx="8">
                  <c:v>8.4239999999999995</c:v>
                </c:pt>
                <c:pt idx="9">
                  <c:v>9.4949999999999992</c:v>
                </c:pt>
                <c:pt idx="10" formatCode="#,##0">
                  <c:v>9.1336560000000002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C7-45BF-A247-3D3624D63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543"/>
        <c:axId val="2100207599"/>
      </c:areaChart>
      <c:catAx>
        <c:axId val="157025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100207599"/>
        <c:crosses val="autoZero"/>
        <c:auto val="1"/>
        <c:lblAlgn val="ctr"/>
        <c:lblOffset val="100"/>
        <c:noMultiLvlLbl val="0"/>
      </c:catAx>
      <c:valAx>
        <c:axId val="2100207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5702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16</xdr:col>
      <xdr:colOff>908050</xdr:colOff>
      <xdr:row>35</xdr:row>
      <xdr:rowOff>16669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40F08-A00A-49C0-B17B-A96670C6D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20</xdr:col>
      <xdr:colOff>0</xdr:colOff>
      <xdr:row>20</xdr:row>
      <xdr:rowOff>0</xdr:rowOff>
    </xdr:from>
    <xdr:to>
      <xdr:col>33</xdr:col>
      <xdr:colOff>45243</xdr:colOff>
      <xdr:row>34</xdr:row>
      <xdr:rowOff>64294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3E7602-8EC8-4FCD-AE5D-EBCB78D4C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61686</xdr:colOff>
      <xdr:row>22</xdr:row>
      <xdr:rowOff>50346</xdr:rowOff>
    </xdr:from>
    <xdr:to>
      <xdr:col>13</xdr:col>
      <xdr:colOff>225992</xdr:colOff>
      <xdr:row>37</xdr:row>
      <xdr:rowOff>28915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D1A8EA-E93E-45B3-9326-503590596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</xdr:colOff>
      <xdr:row>60</xdr:row>
      <xdr:rowOff>13608</xdr:rowOff>
    </xdr:from>
    <xdr:to>
      <xdr:col>18</xdr:col>
      <xdr:colOff>476251</xdr:colOff>
      <xdr:row>79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67DF4BF-987A-42CD-A7CC-1824B06B54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36195</xdr:colOff>
      <xdr:row>23</xdr:row>
      <xdr:rowOff>34290</xdr:rowOff>
    </xdr:from>
    <xdr:to>
      <xdr:col>81</xdr:col>
      <xdr:colOff>569595</xdr:colOff>
      <xdr:row>41</xdr:row>
      <xdr:rowOff>20002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91060105-F510-4C9B-B4E8-49C81FC4E0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82</xdr:col>
      <xdr:colOff>314325</xdr:colOff>
      <xdr:row>22</xdr:row>
      <xdr:rowOff>13335</xdr:rowOff>
    </xdr:from>
    <xdr:to>
      <xdr:col>91</xdr:col>
      <xdr:colOff>238125</xdr:colOff>
      <xdr:row>39</xdr:row>
      <xdr:rowOff>160972</xdr:rowOff>
    </xdr:to>
    <xdr:graphicFrame macro="">
      <xdr:nvGraphicFramePr>
        <xdr:cNvPr id="3" name="Diagram 3">
          <a:extLst>
            <a:ext uri="{FF2B5EF4-FFF2-40B4-BE49-F238E27FC236}">
              <a16:creationId xmlns:a16="http://schemas.microsoft.com/office/drawing/2014/main" id="{AFE1709B-10CB-4416-AA84-61547A9D6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228600</xdr:colOff>
      <xdr:row>14</xdr:row>
      <xdr:rowOff>47626</xdr:rowOff>
    </xdr:from>
    <xdr:to>
      <xdr:col>24</xdr:col>
      <xdr:colOff>575310</xdr:colOff>
      <xdr:row>33</xdr:row>
      <xdr:rowOff>104776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539A673-834D-48EA-93F5-758B7E62D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183930</xdr:colOff>
      <xdr:row>6</xdr:row>
      <xdr:rowOff>40728</xdr:rowOff>
    </xdr:from>
    <xdr:to>
      <xdr:col>22</xdr:col>
      <xdr:colOff>26275</xdr:colOff>
      <xdr:row>20</xdr:row>
      <xdr:rowOff>162910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39C358-AF0F-4F82-84D4-EC4A9288C1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\ESTAT-E5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\ESTAT-E5\Documents%20and%20Settings\meyered\Local%20Settings\Temporary%20Internet%20Files\OLK111\TMP\BALAN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sc\EAEA\1932%20Nordic%20Clean%20Energy%20Progress%20-%20Dokumenter\2_Statistikker%20mm\07_Industry\ENER10%20New%2013.6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4">
          <cell r="C4" t="str">
            <v>European Community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s Final energy and CO2"/>
      <sheetName val="Graph Biomass in industry "/>
      <sheetName val="NETP graph"/>
      <sheetName val="Eurostat Industry energy renewa"/>
      <sheetName val="ENER10, Final cons energy"/>
      <sheetName val="Air emissions accounts NACE CD "/>
      <sheetName val=" GDP total"/>
      <sheetName val="Emissions Sweden"/>
      <sheetName val="Klimagasser Norge"/>
      <sheetName val="Emissions Denmark"/>
    </sheetNames>
    <sheetDataSet>
      <sheetData sheetId="0"/>
      <sheetData sheetId="1">
        <row r="3">
          <cell r="C3">
            <v>2008</v>
          </cell>
          <cell r="D3">
            <v>2009</v>
          </cell>
          <cell r="E3">
            <v>2010</v>
          </cell>
          <cell r="F3">
            <v>2011</v>
          </cell>
          <cell r="G3">
            <v>2012</v>
          </cell>
          <cell r="H3">
            <v>2013</v>
          </cell>
          <cell r="I3">
            <v>2014</v>
          </cell>
          <cell r="J3">
            <v>2015</v>
          </cell>
          <cell r="K3">
            <v>2016</v>
          </cell>
          <cell r="L3">
            <v>2017</v>
          </cell>
        </row>
        <row r="4">
          <cell r="B4" t="str">
            <v>Denmark</v>
          </cell>
          <cell r="C4">
            <v>6.51</v>
          </cell>
          <cell r="D4">
            <v>6.3410000000000002</v>
          </cell>
          <cell r="E4">
            <v>6.5730000000000004</v>
          </cell>
          <cell r="F4">
            <v>6.8620000000000001</v>
          </cell>
          <cell r="G4">
            <v>5.0350000000000001</v>
          </cell>
          <cell r="H4">
            <v>4.1820000000000004</v>
          </cell>
          <cell r="I4">
            <v>3.7109999999999999</v>
          </cell>
          <cell r="J4">
            <v>6.9340950000000001</v>
          </cell>
          <cell r="K4">
            <v>5.5003710000000003</v>
          </cell>
          <cell r="L4">
            <v>6.7560720000000005</v>
          </cell>
        </row>
        <row r="5">
          <cell r="B5" t="str">
            <v>Finland</v>
          </cell>
          <cell r="C5">
            <v>133.98500000000001</v>
          </cell>
          <cell r="D5">
            <v>107.714</v>
          </cell>
          <cell r="E5">
            <v>123.15600000000001</v>
          </cell>
          <cell r="F5">
            <v>126.548</v>
          </cell>
          <cell r="G5">
            <v>128.69</v>
          </cell>
          <cell r="H5">
            <v>132.39699999999999</v>
          </cell>
          <cell r="I5">
            <v>139.596</v>
          </cell>
          <cell r="J5">
            <v>142.56299999999999</v>
          </cell>
          <cell r="K5">
            <v>151.38499999999999</v>
          </cell>
          <cell r="L5">
            <v>160.14699999999999</v>
          </cell>
        </row>
        <row r="6">
          <cell r="B6" t="str">
            <v>Sweden</v>
          </cell>
          <cell r="C6">
            <v>161.74799999999999</v>
          </cell>
          <cell r="D6">
            <v>168.554</v>
          </cell>
          <cell r="E6">
            <v>177.143</v>
          </cell>
          <cell r="F6">
            <v>170.76300000000001</v>
          </cell>
          <cell r="G6">
            <v>168.87299999999999</v>
          </cell>
          <cell r="H6">
            <v>174.71299999999999</v>
          </cell>
          <cell r="I6">
            <v>171.86500000000001</v>
          </cell>
          <cell r="J6">
            <v>179.23400000000001</v>
          </cell>
          <cell r="K6">
            <v>178.691</v>
          </cell>
          <cell r="L6">
            <v>174.19800000000001</v>
          </cell>
        </row>
        <row r="7">
          <cell r="B7" t="str">
            <v>Iceland</v>
          </cell>
          <cell r="C7" t="str">
            <v>:</v>
          </cell>
          <cell r="D7" t="str">
            <v>:</v>
          </cell>
          <cell r="E7" t="str">
            <v>:</v>
          </cell>
          <cell r="F7" t="str">
            <v>:</v>
          </cell>
          <cell r="G7" t="str">
            <v>:</v>
          </cell>
          <cell r="H7">
            <v>0.44089999999999996</v>
          </cell>
          <cell r="I7">
            <v>0.4294</v>
          </cell>
          <cell r="J7">
            <v>0.45480000000000004</v>
          </cell>
          <cell r="K7">
            <v>0.46500000000000002</v>
          </cell>
          <cell r="L7">
            <v>0.68020000000000003</v>
          </cell>
        </row>
        <row r="8">
          <cell r="B8" t="str">
            <v>Norway</v>
          </cell>
          <cell r="C8">
            <v>16.492000000000001</v>
          </cell>
          <cell r="D8">
            <v>13.526</v>
          </cell>
          <cell r="E8">
            <v>17.143999999999998</v>
          </cell>
          <cell r="F8">
            <v>19.398</v>
          </cell>
          <cell r="G8">
            <v>13.818</v>
          </cell>
          <cell r="H8">
            <v>14.084</v>
          </cell>
          <cell r="I8">
            <v>8.9860000000000007</v>
          </cell>
          <cell r="J8">
            <v>9.6039999999999992</v>
          </cell>
          <cell r="K8">
            <v>8.4239999999999995</v>
          </cell>
          <cell r="L8">
            <v>9.4949999999999992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xabay.com/photos/tube-bender-work-machine-technology-2819137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29FC7-FC32-462A-AB61-30AFF64C00C5}">
  <dimension ref="A1:C9"/>
  <sheetViews>
    <sheetView workbookViewId="0">
      <selection activeCell="C19" sqref="C19"/>
    </sheetView>
  </sheetViews>
  <sheetFormatPr defaultRowHeight="15" x14ac:dyDescent="0.25"/>
  <cols>
    <col min="2" max="2" width="36.140625" bestFit="1" customWidth="1"/>
    <col min="3" max="3" width="144.7109375" bestFit="1" customWidth="1"/>
  </cols>
  <sheetData>
    <row r="1" spans="1:3" x14ac:dyDescent="0.25">
      <c r="A1" s="36"/>
      <c r="B1" s="37" t="s">
        <v>125</v>
      </c>
      <c r="C1" s="38"/>
    </row>
    <row r="2" spans="1:3" x14ac:dyDescent="0.25">
      <c r="A2" s="39">
        <v>6</v>
      </c>
      <c r="B2" s="40" t="s">
        <v>126</v>
      </c>
      <c r="C2" s="40"/>
    </row>
    <row r="3" spans="1:3" x14ac:dyDescent="0.25">
      <c r="A3" s="41" t="s">
        <v>127</v>
      </c>
      <c r="B3" s="42" t="s">
        <v>128</v>
      </c>
      <c r="C3" s="43" t="s">
        <v>129</v>
      </c>
    </row>
    <row r="4" spans="1:3" x14ac:dyDescent="0.25">
      <c r="A4" s="44">
        <v>6.1</v>
      </c>
      <c r="B4" s="40" t="s">
        <v>130</v>
      </c>
      <c r="C4" s="45" t="s">
        <v>131</v>
      </c>
    </row>
    <row r="5" spans="1:3" x14ac:dyDescent="0.25">
      <c r="A5" s="44">
        <v>6.2</v>
      </c>
      <c r="B5" s="40" t="s">
        <v>132</v>
      </c>
      <c r="C5" s="45" t="s">
        <v>133</v>
      </c>
    </row>
    <row r="6" spans="1:3" x14ac:dyDescent="0.25">
      <c r="A6" s="44">
        <v>6.3</v>
      </c>
      <c r="B6" t="s">
        <v>134</v>
      </c>
      <c r="C6" s="46" t="s">
        <v>135</v>
      </c>
    </row>
    <row r="7" spans="1:3" x14ac:dyDescent="0.25">
      <c r="B7" s="40" t="s">
        <v>137</v>
      </c>
      <c r="C7" t="s">
        <v>141</v>
      </c>
    </row>
    <row r="8" spans="1:3" x14ac:dyDescent="0.25">
      <c r="B8" s="40" t="s">
        <v>138</v>
      </c>
      <c r="C8" s="62" t="s">
        <v>139</v>
      </c>
    </row>
    <row r="9" spans="1:3" x14ac:dyDescent="0.25">
      <c r="A9" s="44">
        <v>6.4</v>
      </c>
      <c r="B9" s="46" t="s">
        <v>105</v>
      </c>
      <c r="C9" s="61" t="s">
        <v>136</v>
      </c>
    </row>
  </sheetData>
  <hyperlinks>
    <hyperlink ref="C8" r:id="rId1" xr:uid="{F5B786AB-B844-480E-BB5C-68E33588560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CD96-9ACF-4632-A6C7-820E3FABA215}">
  <dimension ref="B1:AN120"/>
  <sheetViews>
    <sheetView zoomScale="105" zoomScaleNormal="80" zoomScalePageLayoutView="200" workbookViewId="0">
      <selection activeCell="S20" sqref="S20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4" width="8.85546875" style="3"/>
    <col min="5" max="9" width="0" style="3" hidden="1" customWidth="1"/>
    <col min="10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35.25" customHeight="1" x14ac:dyDescent="0.25">
      <c r="B1" s="1" t="str">
        <f>C7</f>
        <v>Nordic final industrial energy use and aggregated industrial direct CO2 intensity 4DS vs CNS</v>
      </c>
      <c r="N1" s="1"/>
      <c r="AA1" s="1"/>
      <c r="AN1" s="1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5" t="s">
        <v>0</v>
      </c>
    </row>
    <row r="4" spans="2:40" ht="21" x14ac:dyDescent="0.35">
      <c r="B4" s="5"/>
    </row>
    <row r="5" spans="2:40" x14ac:dyDescent="0.25">
      <c r="B5" s="4" t="s">
        <v>1</v>
      </c>
      <c r="C5" s="3">
        <v>1</v>
      </c>
    </row>
    <row r="6" spans="2:40" x14ac:dyDescent="0.25">
      <c r="B6" s="4" t="s">
        <v>2</v>
      </c>
      <c r="C6" s="3">
        <v>32</v>
      </c>
    </row>
    <row r="7" spans="2:40" s="86" customFormat="1" x14ac:dyDescent="0.25">
      <c r="B7" s="85" t="s">
        <v>3</v>
      </c>
      <c r="C7" s="86" t="s">
        <v>4</v>
      </c>
      <c r="N7" s="85"/>
      <c r="R7" s="85" t="s">
        <v>269</v>
      </c>
      <c r="AA7" s="85"/>
      <c r="AN7" s="85"/>
    </row>
    <row r="8" spans="2:40" x14ac:dyDescent="0.25">
      <c r="B8" s="4" t="s">
        <v>5</v>
      </c>
      <c r="C8" s="3" t="s">
        <v>6</v>
      </c>
    </row>
    <row r="9" spans="2:40" x14ac:dyDescent="0.25">
      <c r="B9" s="4"/>
    </row>
    <row r="10" spans="2:40" x14ac:dyDescent="0.25">
      <c r="B10" s="4" t="s">
        <v>7</v>
      </c>
    </row>
    <row r="11" spans="2:40" x14ac:dyDescent="0.25">
      <c r="B11" s="4" t="s">
        <v>8</v>
      </c>
    </row>
    <row r="12" spans="2:40" ht="23.25" x14ac:dyDescent="0.35">
      <c r="B12" s="4"/>
      <c r="L12" s="6"/>
    </row>
    <row r="13" spans="2:40" x14ac:dyDescent="0.25">
      <c r="B13" s="4" t="s">
        <v>9</v>
      </c>
    </row>
    <row r="14" spans="2:40" x14ac:dyDescent="0.25">
      <c r="B14" s="4" t="s">
        <v>10</v>
      </c>
      <c r="C14" s="3" t="s">
        <v>11</v>
      </c>
    </row>
    <row r="15" spans="2:40" x14ac:dyDescent="0.25">
      <c r="B15" s="4"/>
    </row>
    <row r="16" spans="2:40" x14ac:dyDescent="0.25">
      <c r="B16" s="4"/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6" t="s">
        <v>12</v>
      </c>
      <c r="C20" s="4"/>
    </row>
    <row r="21" spans="2:38" x14ac:dyDescent="0.25">
      <c r="B21" s="4"/>
      <c r="C21" s="4"/>
    </row>
    <row r="22" spans="2:38" x14ac:dyDescent="0.25">
      <c r="B22" s="4"/>
      <c r="V22" s="7"/>
      <c r="W22" s="7"/>
    </row>
    <row r="23" spans="2:38" x14ac:dyDescent="0.25">
      <c r="B23" s="8"/>
      <c r="C23" s="8"/>
      <c r="D23" s="8"/>
      <c r="E23" s="8"/>
      <c r="F23" s="8"/>
      <c r="G23" s="8"/>
      <c r="H23" s="8"/>
      <c r="V23" s="7"/>
      <c r="W23" s="7"/>
    </row>
    <row r="24" spans="2:38" x14ac:dyDescent="0.25">
      <c r="B24" s="8"/>
      <c r="C24" s="8"/>
      <c r="D24" s="8"/>
      <c r="E24" s="8"/>
      <c r="F24" s="8"/>
      <c r="G24" s="8"/>
      <c r="H24" s="8"/>
      <c r="V24" s="7"/>
      <c r="W24" s="7"/>
    </row>
    <row r="25" spans="2:38" x14ac:dyDescent="0.25">
      <c r="B25" s="8"/>
      <c r="C25" s="8"/>
      <c r="D25" s="8"/>
      <c r="E25" s="8"/>
      <c r="F25" s="8"/>
      <c r="G25" s="8"/>
      <c r="H25" s="8"/>
      <c r="V25" s="7"/>
      <c r="W25" s="7"/>
    </row>
    <row r="26" spans="2:38" x14ac:dyDescent="0.25">
      <c r="B26" s="8"/>
      <c r="C26" s="8"/>
      <c r="D26" s="8"/>
      <c r="E26" s="8"/>
      <c r="F26" s="8"/>
      <c r="G26" s="8"/>
      <c r="H26" s="8"/>
      <c r="V26" s="7"/>
      <c r="W26" s="7"/>
      <c r="X26" s="4"/>
      <c r="Y26" s="4"/>
    </row>
    <row r="27" spans="2:38" x14ac:dyDescent="0.25">
      <c r="B27" s="8"/>
      <c r="C27" s="8"/>
      <c r="D27" s="8"/>
      <c r="E27" s="8"/>
      <c r="F27" s="8"/>
      <c r="G27" s="8"/>
      <c r="H27" s="8"/>
      <c r="V27" s="7"/>
      <c r="W27" s="7"/>
      <c r="X27" s="4"/>
      <c r="Y27" s="4"/>
    </row>
    <row r="28" spans="2:38" ht="15.75" x14ac:dyDescent="0.25">
      <c r="B28" s="8"/>
      <c r="C28" s="8"/>
      <c r="D28" s="8"/>
      <c r="E28" s="8"/>
      <c r="F28" s="8"/>
      <c r="G28" s="8"/>
      <c r="H28" s="8"/>
      <c r="N28" s="9"/>
      <c r="V28" s="7"/>
      <c r="W28" s="7"/>
      <c r="AA28" s="9"/>
    </row>
    <row r="29" spans="2:38" s="4" customFormat="1" x14ac:dyDescent="0.25">
      <c r="B29" s="8"/>
      <c r="C29" s="8"/>
      <c r="D29" s="8"/>
      <c r="E29" s="8"/>
      <c r="F29" s="8"/>
      <c r="G29" s="8"/>
      <c r="H29" s="8"/>
      <c r="V29" s="7"/>
      <c r="W29" s="7"/>
      <c r="AA29" s="3"/>
    </row>
    <row r="30" spans="2:38" x14ac:dyDescent="0.25">
      <c r="B30" s="8"/>
      <c r="C30" s="8"/>
      <c r="D30" s="8"/>
      <c r="E30" s="8"/>
      <c r="F30" s="8"/>
      <c r="G30" s="8"/>
      <c r="H30" s="8"/>
      <c r="N30" s="10"/>
      <c r="V30" s="7"/>
      <c r="W30" s="7"/>
      <c r="X30" s="11"/>
      <c r="Y30" s="11"/>
      <c r="AA30" s="10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</row>
    <row r="31" spans="2:38" x14ac:dyDescent="0.25">
      <c r="B31" s="8"/>
      <c r="C31" s="8"/>
      <c r="D31" s="8"/>
      <c r="E31" s="8"/>
      <c r="F31" s="8"/>
      <c r="G31" s="8"/>
      <c r="H31" s="8"/>
      <c r="N31" s="10"/>
      <c r="V31" s="7"/>
      <c r="W31" s="7"/>
      <c r="X31" s="11"/>
      <c r="Y31" s="11"/>
      <c r="AA31" s="10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</row>
    <row r="32" spans="2:38" x14ac:dyDescent="0.25">
      <c r="B32" s="8"/>
      <c r="C32" s="8"/>
      <c r="D32" s="8"/>
      <c r="E32" s="8"/>
      <c r="F32" s="8"/>
      <c r="G32" s="8"/>
      <c r="H32" s="8"/>
      <c r="N32" s="10"/>
      <c r="V32" s="7"/>
      <c r="W32" s="7"/>
      <c r="X32" s="11"/>
      <c r="Y32" s="11"/>
      <c r="AA32" s="10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</row>
    <row r="33" spans="2:38" x14ac:dyDescent="0.25">
      <c r="B33" s="8"/>
      <c r="C33" s="8"/>
      <c r="D33" s="8"/>
      <c r="E33" s="8"/>
      <c r="F33" s="8"/>
      <c r="G33" s="8"/>
      <c r="H33" s="8"/>
      <c r="N33" s="10"/>
      <c r="V33" s="7"/>
      <c r="W33" s="7"/>
      <c r="X33" s="11"/>
      <c r="Y33" s="11"/>
      <c r="AA33" s="10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</row>
    <row r="34" spans="2:38" x14ac:dyDescent="0.25">
      <c r="B34" s="8"/>
      <c r="C34" s="8"/>
      <c r="D34" s="8"/>
      <c r="E34" s="8"/>
      <c r="F34" s="8"/>
      <c r="G34" s="8"/>
      <c r="H34" s="8"/>
      <c r="N34" s="10"/>
      <c r="V34" s="7"/>
      <c r="W34" s="7"/>
      <c r="X34" s="11"/>
      <c r="Y34" s="11"/>
      <c r="AA34" s="10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</row>
    <row r="35" spans="2:38" x14ac:dyDescent="0.25">
      <c r="B35" s="8"/>
      <c r="C35" s="8"/>
      <c r="D35" s="8"/>
      <c r="E35" s="8"/>
      <c r="F35" s="8"/>
      <c r="G35" s="8"/>
      <c r="H35" s="8"/>
      <c r="N35" s="10"/>
      <c r="V35" s="7"/>
      <c r="W35" s="7"/>
      <c r="X35" s="11"/>
      <c r="Y35" s="11"/>
      <c r="AA35" s="10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</row>
    <row r="36" spans="2:38" x14ac:dyDescent="0.25">
      <c r="B36" s="8"/>
      <c r="C36" s="8"/>
      <c r="D36" s="8"/>
      <c r="E36" s="8"/>
      <c r="F36" s="8"/>
      <c r="G36" s="8"/>
      <c r="H36" s="8"/>
      <c r="N36" s="10"/>
      <c r="V36" s="7"/>
      <c r="W36" s="7"/>
      <c r="X36" s="11"/>
      <c r="Y36" s="11"/>
      <c r="AA36" s="10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</row>
    <row r="37" spans="2:38" x14ac:dyDescent="0.25">
      <c r="B37" s="8"/>
      <c r="C37" s="8"/>
      <c r="D37" s="8"/>
      <c r="E37" s="8"/>
      <c r="F37" s="8"/>
      <c r="G37" s="8"/>
      <c r="H37" s="8"/>
      <c r="N37" s="10"/>
      <c r="O37" s="7"/>
      <c r="P37" s="7"/>
      <c r="Q37" s="7"/>
      <c r="R37" s="7"/>
      <c r="S37" s="7"/>
      <c r="T37" s="7"/>
      <c r="U37" s="7"/>
      <c r="V37" s="7"/>
      <c r="W37" s="7"/>
      <c r="X37" s="11"/>
      <c r="Y37" s="11"/>
      <c r="AA37" s="10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</row>
    <row r="38" spans="2:38" x14ac:dyDescent="0.25">
      <c r="N38" s="1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0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</row>
    <row r="39" spans="2:38" x14ac:dyDescent="0.25">
      <c r="N39" s="10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0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</row>
    <row r="40" spans="2:38" ht="23.25" x14ac:dyDescent="0.35">
      <c r="B40" s="6" t="s">
        <v>13</v>
      </c>
      <c r="C40" s="12"/>
      <c r="N40" s="10"/>
      <c r="O40" s="11"/>
      <c r="P40" s="6" t="s">
        <v>13</v>
      </c>
      <c r="Q40" s="12"/>
      <c r="AA40" s="3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</row>
    <row r="41" spans="2:38" x14ac:dyDescent="0.25">
      <c r="C41" s="4"/>
      <c r="D41" s="4" t="s">
        <v>14</v>
      </c>
      <c r="E41" s="4" t="s">
        <v>15</v>
      </c>
      <c r="F41" s="4"/>
      <c r="G41" s="4"/>
      <c r="H41" s="4"/>
      <c r="I41" s="4" t="s">
        <v>14</v>
      </c>
      <c r="J41" s="4" t="s">
        <v>16</v>
      </c>
      <c r="K41" s="4"/>
      <c r="L41" s="4"/>
      <c r="N41" s="10"/>
      <c r="Q41" s="4"/>
      <c r="R41" s="4" t="s">
        <v>14</v>
      </c>
      <c r="S41" s="4" t="s">
        <v>16</v>
      </c>
      <c r="T41" s="4"/>
      <c r="U41" s="4"/>
      <c r="W41" s="4" t="s">
        <v>14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</row>
    <row r="42" spans="2:38" x14ac:dyDescent="0.25">
      <c r="B42" s="4"/>
      <c r="C42" s="4">
        <v>2013</v>
      </c>
      <c r="D42" s="4"/>
      <c r="E42" s="4">
        <v>2020</v>
      </c>
      <c r="F42" s="4">
        <v>2030</v>
      </c>
      <c r="G42" s="4">
        <v>2040</v>
      </c>
      <c r="H42" s="4">
        <v>2050</v>
      </c>
      <c r="J42" s="4">
        <v>2020</v>
      </c>
      <c r="K42" s="4">
        <v>2030</v>
      </c>
      <c r="L42" s="4">
        <v>2040</v>
      </c>
      <c r="M42" s="4">
        <v>2050</v>
      </c>
      <c r="N42" s="10"/>
      <c r="O42" s="11"/>
      <c r="P42" s="4"/>
      <c r="Q42" s="4">
        <v>2013</v>
      </c>
      <c r="R42" s="4">
        <v>2018</v>
      </c>
      <c r="S42" s="4">
        <v>2020</v>
      </c>
      <c r="T42" s="4">
        <v>2030</v>
      </c>
      <c r="U42" s="4">
        <v>2040</v>
      </c>
      <c r="V42" s="4">
        <v>2050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</row>
    <row r="43" spans="2:38" x14ac:dyDescent="0.25">
      <c r="B43" s="4" t="s">
        <v>17</v>
      </c>
      <c r="C43" s="13">
        <v>138.12885406800001</v>
      </c>
      <c r="D43" s="13"/>
      <c r="E43" s="13">
        <v>129.36309161232231</v>
      </c>
      <c r="F43" s="13">
        <v>123.20715608518015</v>
      </c>
      <c r="G43" s="13">
        <v>117.37750955074836</v>
      </c>
      <c r="H43" s="13">
        <v>118.01966266765211</v>
      </c>
      <c r="J43" s="13">
        <v>117.63581522169201</v>
      </c>
      <c r="K43" s="13">
        <v>94.838768602450898</v>
      </c>
      <c r="L43" s="13">
        <v>75.095235326725827</v>
      </c>
      <c r="M43" s="13">
        <v>57.525327231366255</v>
      </c>
      <c r="N43" s="10"/>
      <c r="O43" s="11"/>
      <c r="P43" s="4" t="s">
        <v>17</v>
      </c>
      <c r="Q43" s="13">
        <f>'2018 energy balance'!J60+C43-'2018 energy balance'!J60</f>
        <v>138.12885406800001</v>
      </c>
      <c r="R43" s="13">
        <f>'2018 energy balance'!J17+C43-'2018 energy balance'!J60</f>
        <v>140.80376291692301</v>
      </c>
      <c r="S43" s="13">
        <v>117.63581522169201</v>
      </c>
      <c r="T43" s="13">
        <v>94.838768602450898</v>
      </c>
      <c r="U43" s="13">
        <v>75.095235326725827</v>
      </c>
      <c r="V43" s="13">
        <v>57.525327231366255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</row>
    <row r="44" spans="2:38" x14ac:dyDescent="0.25">
      <c r="B44" s="4" t="s">
        <v>18</v>
      </c>
      <c r="C44" s="13">
        <v>278.57476699200009</v>
      </c>
      <c r="D44" s="13"/>
      <c r="E44" s="13">
        <v>261.41434734511421</v>
      </c>
      <c r="F44" s="13">
        <v>240.57790613083762</v>
      </c>
      <c r="G44" s="13">
        <v>231.30670370044203</v>
      </c>
      <c r="H44" s="13">
        <v>223.45706507742875</v>
      </c>
      <c r="J44" s="13">
        <v>248.54507499797847</v>
      </c>
      <c r="K44" s="13">
        <v>221.43707443964738</v>
      </c>
      <c r="L44" s="13">
        <v>204.78118195692895</v>
      </c>
      <c r="M44" s="13">
        <v>175.23972378901905</v>
      </c>
      <c r="N44" s="10"/>
      <c r="O44" s="11"/>
      <c r="P44" s="4" t="s">
        <v>18</v>
      </c>
      <c r="Q44" s="13">
        <f>'2018 energy balance'!AD60+C44-'2018 energy balance'!AD60</f>
        <v>278.57476699200009</v>
      </c>
      <c r="R44" s="13">
        <f>'2018 energy balance'!AD17+C44-'2018 energy balance'!AD60</f>
        <v>277.34060746200009</v>
      </c>
      <c r="S44" s="13">
        <v>248.54507499797847</v>
      </c>
      <c r="T44" s="13">
        <v>221.43707443964738</v>
      </c>
      <c r="U44" s="13">
        <v>204.78118195692895</v>
      </c>
      <c r="V44" s="13">
        <v>175.23972378901905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</row>
    <row r="45" spans="2:38" x14ac:dyDescent="0.25">
      <c r="B45" s="4" t="s">
        <v>19</v>
      </c>
      <c r="C45" s="13">
        <v>102.549134592</v>
      </c>
      <c r="D45" s="13"/>
      <c r="E45" s="13">
        <v>137.07681572170313</v>
      </c>
      <c r="F45" s="13">
        <v>133.30701551274436</v>
      </c>
      <c r="G45" s="13">
        <v>129.57073899762145</v>
      </c>
      <c r="H45" s="13">
        <v>127.49385185191099</v>
      </c>
      <c r="J45" s="13">
        <v>131.22359769761835</v>
      </c>
      <c r="K45" s="13">
        <v>115.60475489370886</v>
      </c>
      <c r="L45" s="13">
        <v>108.02833036970168</v>
      </c>
      <c r="M45" s="13">
        <v>102.01529459235894</v>
      </c>
      <c r="N45" s="10"/>
      <c r="O45" s="11"/>
      <c r="P45" s="4" t="s">
        <v>19</v>
      </c>
      <c r="Q45" s="13">
        <f>'2018 energy balance'!BA60+C45-'2018 energy balance'!BA60</f>
        <v>102.549134592</v>
      </c>
      <c r="R45" s="13">
        <f>'2018 energy balance'!BA17+C45-'2018 energy balance'!BA60</f>
        <v>104.43659479199999</v>
      </c>
      <c r="S45" s="13">
        <v>131.22359769761835</v>
      </c>
      <c r="T45" s="13">
        <v>115.60475489370886</v>
      </c>
      <c r="U45" s="13">
        <v>108.02833036970168</v>
      </c>
      <c r="V45" s="13">
        <v>102.01529459235894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</row>
    <row r="46" spans="2:38" x14ac:dyDescent="0.25">
      <c r="B46" s="4" t="s">
        <v>20</v>
      </c>
      <c r="C46" s="13">
        <v>566.27391095999997</v>
      </c>
      <c r="D46" s="13"/>
      <c r="E46" s="13">
        <v>627.09469994275605</v>
      </c>
      <c r="F46" s="13">
        <v>655.84084335578848</v>
      </c>
      <c r="G46" s="13">
        <v>675.36137758679911</v>
      </c>
      <c r="H46" s="13">
        <v>690.55959549959732</v>
      </c>
      <c r="J46" s="13">
        <v>612.29137342072386</v>
      </c>
      <c r="K46" s="13">
        <v>628.938971091535</v>
      </c>
      <c r="L46" s="13">
        <v>630.09927595908584</v>
      </c>
      <c r="M46" s="13">
        <v>626.17222896299256</v>
      </c>
      <c r="N46" s="10"/>
      <c r="O46" s="11"/>
      <c r="P46" s="4" t="s">
        <v>20</v>
      </c>
      <c r="Q46" s="13">
        <f>'2018 energy balance'!BZ60</f>
        <v>565.57440000000008</v>
      </c>
      <c r="R46" s="13">
        <f>'2018 energy balance'!BZ17</f>
        <v>581.50285559999998</v>
      </c>
      <c r="S46" s="13">
        <v>612.29137342072386</v>
      </c>
      <c r="T46" s="13">
        <v>628.938971091535</v>
      </c>
      <c r="U46" s="13">
        <v>630.09927595908584</v>
      </c>
      <c r="V46" s="13">
        <v>626.17222896299256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</row>
    <row r="47" spans="2:38" x14ac:dyDescent="0.25">
      <c r="B47" s="4" t="s">
        <v>21</v>
      </c>
      <c r="C47" s="13">
        <v>87.552184464000007</v>
      </c>
      <c r="D47" s="13"/>
      <c r="E47" s="13">
        <v>90.9345540042777</v>
      </c>
      <c r="F47" s="13">
        <v>83.538545936127704</v>
      </c>
      <c r="G47" s="13">
        <v>84.677020989294007</v>
      </c>
      <c r="H47" s="13">
        <v>89.627582348471151</v>
      </c>
      <c r="J47" s="13">
        <v>81.692322540473356</v>
      </c>
      <c r="K47" s="13">
        <v>52.054775953051262</v>
      </c>
      <c r="L47" s="13">
        <v>47.049769267562006</v>
      </c>
      <c r="M47" s="13">
        <v>51.767226856023065</v>
      </c>
      <c r="N47" s="10"/>
      <c r="O47" s="11"/>
      <c r="P47" s="4" t="s">
        <v>21</v>
      </c>
      <c r="Q47" s="13">
        <f>'2018 energy balance'!BY60</f>
        <v>84.455179000000001</v>
      </c>
      <c r="R47" s="13">
        <f>'2018 energy balance'!BY17</f>
        <v>80.109162000000012</v>
      </c>
      <c r="S47" s="13">
        <v>81.692322540473356</v>
      </c>
      <c r="T47" s="13">
        <v>52.054775953051262</v>
      </c>
      <c r="U47" s="13">
        <v>47.049769267562006</v>
      </c>
      <c r="V47" s="13">
        <v>51.767226856023065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</row>
    <row r="48" spans="2:38" x14ac:dyDescent="0.25">
      <c r="B48" s="4" t="s">
        <v>22</v>
      </c>
      <c r="C48" s="13">
        <v>337.28412812400001</v>
      </c>
      <c r="D48" s="13"/>
      <c r="E48" s="13">
        <v>347.03497283444563</v>
      </c>
      <c r="F48" s="13">
        <v>349.5154875137402</v>
      </c>
      <c r="G48" s="13">
        <v>349.53452434197442</v>
      </c>
      <c r="H48" s="13">
        <v>354.2119337892089</v>
      </c>
      <c r="J48" s="13">
        <v>359.29084292517598</v>
      </c>
      <c r="K48" s="13">
        <v>355.1866209074667</v>
      </c>
      <c r="L48" s="13">
        <v>353.25863084944569</v>
      </c>
      <c r="M48" s="13">
        <v>357.18801689831298</v>
      </c>
      <c r="N48" s="10"/>
      <c r="O48" s="11"/>
      <c r="P48" s="4" t="s">
        <v>22</v>
      </c>
      <c r="Q48" s="13">
        <f>'2018 energy balance'!BI60+'2018 energy balance'!BL60+'2018 energy balance'!BU60</f>
        <v>335.67619900000005</v>
      </c>
      <c r="R48" s="13">
        <f>'2018 energy balance'!BU17+'2018 energy balance'!BL17+'2018 energy balance'!BI17</f>
        <v>370.94180899999998</v>
      </c>
      <c r="S48" s="13">
        <v>359.29084292517598</v>
      </c>
      <c r="T48" s="13">
        <v>355.1866209074667</v>
      </c>
      <c r="U48" s="13">
        <v>353.25863084944569</v>
      </c>
      <c r="V48" s="13">
        <v>357.18801689831298</v>
      </c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</row>
    <row r="49" spans="2:38" x14ac:dyDescent="0.25">
      <c r="B49" s="4"/>
      <c r="C49" s="13"/>
      <c r="D49" s="13"/>
      <c r="E49" s="13"/>
      <c r="F49" s="13"/>
      <c r="G49" s="13"/>
      <c r="H49" s="13"/>
      <c r="J49" s="13"/>
      <c r="K49" s="13"/>
      <c r="L49" s="13"/>
      <c r="N49" s="10"/>
      <c r="O49" s="11"/>
      <c r="P49" s="4"/>
      <c r="Q49" s="13"/>
      <c r="R49" s="13"/>
      <c r="S49" s="13"/>
      <c r="T49" s="13"/>
      <c r="U49" s="13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</row>
    <row r="50" spans="2:38" x14ac:dyDescent="0.25">
      <c r="B50" s="4" t="s">
        <v>23</v>
      </c>
      <c r="C50" s="13">
        <v>24.868843849624316</v>
      </c>
      <c r="D50" s="13"/>
      <c r="E50" s="13">
        <v>23.18184383692142</v>
      </c>
      <c r="F50" s="13">
        <v>21.744346321295115</v>
      </c>
      <c r="G50" s="13">
        <v>19.764574850892089</v>
      </c>
      <c r="H50" s="13">
        <v>18.151754799190801</v>
      </c>
      <c r="J50" s="13">
        <v>22.3876050439371</v>
      </c>
      <c r="K50" s="13">
        <v>19.284206490369524</v>
      </c>
      <c r="L50" s="13">
        <v>15.423016451663269</v>
      </c>
      <c r="M50" s="13">
        <v>9.7755454545551164</v>
      </c>
      <c r="N50" s="10"/>
      <c r="O50" s="11"/>
      <c r="P50" s="4" t="s">
        <v>23</v>
      </c>
      <c r="Q50" s="99">
        <f t="shared" ref="Q50:R50" si="0">(Q43*97.22+Q44*74.17+Q45*56.11)/SUM(Q43:Q48)</f>
        <v>26.475686014787069</v>
      </c>
      <c r="R50" s="99">
        <f t="shared" si="0"/>
        <v>25.797912973403935</v>
      </c>
      <c r="S50" s="13">
        <v>22.3876050439371</v>
      </c>
      <c r="T50" s="13">
        <v>19.284206490369524</v>
      </c>
      <c r="U50" s="13">
        <v>15.423016451663269</v>
      </c>
      <c r="V50" s="13">
        <v>9.7755454545551164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</row>
    <row r="51" spans="2:38" x14ac:dyDescent="0.25">
      <c r="B51" s="4"/>
      <c r="C51" s="13"/>
      <c r="D51" s="13"/>
      <c r="E51" s="13"/>
      <c r="F51" s="13"/>
      <c r="G51" s="13"/>
      <c r="H51" s="13"/>
      <c r="I51" s="13"/>
      <c r="J51" s="13"/>
      <c r="K51" s="13"/>
      <c r="N51" s="10"/>
      <c r="O51" s="11"/>
      <c r="P51" s="11"/>
      <c r="S51" s="4" t="s">
        <v>268</v>
      </c>
      <c r="W51" s="11"/>
      <c r="X51" s="11"/>
      <c r="Y51" s="11"/>
      <c r="AA51" s="10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</row>
    <row r="52" spans="2:38" x14ac:dyDescent="0.25">
      <c r="B52" s="4"/>
      <c r="C52" s="13"/>
      <c r="D52" s="13"/>
      <c r="E52" s="13"/>
      <c r="F52" s="13"/>
      <c r="G52" s="13"/>
      <c r="H52" s="13"/>
      <c r="I52" s="13"/>
      <c r="J52" s="13"/>
      <c r="K52" s="13"/>
      <c r="N52" s="10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0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</row>
    <row r="53" spans="2:38" x14ac:dyDescent="0.25">
      <c r="N53" s="10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A53" s="10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</row>
    <row r="54" spans="2:38" x14ac:dyDescent="0.25">
      <c r="C54" s="13">
        <f t="shared" ref="C54:M54" si="1">SUM(C43:C48)</f>
        <v>1510.3629792000002</v>
      </c>
      <c r="D54" s="13"/>
      <c r="E54" s="13">
        <f t="shared" si="1"/>
        <v>1592.918481460619</v>
      </c>
      <c r="F54" s="13">
        <f t="shared" si="1"/>
        <v>1585.9869545344186</v>
      </c>
      <c r="G54" s="13">
        <f t="shared" si="1"/>
        <v>1587.8278751668795</v>
      </c>
      <c r="H54" s="13">
        <f t="shared" si="1"/>
        <v>1603.3696912342691</v>
      </c>
      <c r="I54" s="13">
        <f t="shared" si="1"/>
        <v>0</v>
      </c>
      <c r="J54" s="13">
        <f t="shared" si="1"/>
        <v>1550.6790268036621</v>
      </c>
      <c r="K54" s="13">
        <f t="shared" si="1"/>
        <v>1468.06096588786</v>
      </c>
      <c r="L54" s="13">
        <f t="shared" si="1"/>
        <v>1418.3124237294501</v>
      </c>
      <c r="M54" s="13">
        <f t="shared" si="1"/>
        <v>1369.9078183300728</v>
      </c>
      <c r="N54" s="13"/>
      <c r="O54" s="13"/>
      <c r="P54" s="13"/>
      <c r="Q54" s="13">
        <f>SUM(Q43:Q48)</f>
        <v>1504.9585336520004</v>
      </c>
      <c r="R54" s="13">
        <f t="shared" ref="R54:V54" si="2">SUM(R43:R48)</f>
        <v>1555.1347917709229</v>
      </c>
      <c r="S54" s="13">
        <f t="shared" si="2"/>
        <v>1550.6790268036621</v>
      </c>
      <c r="T54" s="13">
        <f t="shared" si="2"/>
        <v>1468.06096588786</v>
      </c>
      <c r="U54" s="13">
        <f t="shared" si="2"/>
        <v>1418.3124237294501</v>
      </c>
      <c r="V54" s="13">
        <f t="shared" si="2"/>
        <v>1369.9078183300728</v>
      </c>
      <c r="W54" s="11"/>
      <c r="X54" s="11"/>
      <c r="Y54" s="11"/>
      <c r="AA54" s="10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</row>
    <row r="55" spans="2:38" x14ac:dyDescent="0.25">
      <c r="N55" s="10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A55" s="10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</row>
    <row r="56" spans="2:38" x14ac:dyDescent="0.25">
      <c r="N56" s="10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A56" s="10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</row>
    <row r="57" spans="2:38" x14ac:dyDescent="0.25">
      <c r="O57" s="4"/>
      <c r="P57" s="4"/>
    </row>
    <row r="58" spans="2:38" x14ac:dyDescent="0.25">
      <c r="C58" s="4"/>
      <c r="D58" s="4"/>
      <c r="E58" s="4"/>
      <c r="F58" s="4"/>
      <c r="G58" s="4"/>
      <c r="H58" s="4"/>
      <c r="I58" s="4"/>
      <c r="J58" s="4"/>
      <c r="K58" s="4"/>
      <c r="O58" s="4"/>
      <c r="P58" s="4"/>
      <c r="Q58"/>
      <c r="R58" t="s">
        <v>200</v>
      </c>
      <c r="S58" t="s">
        <v>201</v>
      </c>
    </row>
    <row r="59" spans="2:38" x14ac:dyDescent="0.25">
      <c r="B59" s="4"/>
      <c r="C59" s="14"/>
      <c r="D59" s="14"/>
      <c r="E59" s="14"/>
      <c r="F59" s="14"/>
      <c r="G59" s="14"/>
      <c r="H59" s="14"/>
      <c r="I59" s="14"/>
      <c r="J59" s="14"/>
      <c r="K59" s="14"/>
      <c r="O59" s="4"/>
      <c r="P59" s="4"/>
      <c r="Q59" t="s">
        <v>19</v>
      </c>
      <c r="R59">
        <v>0.20200000000000001</v>
      </c>
      <c r="S59" s="88">
        <f t="shared" ref="S59:S63" si="3">R59/3.6*1000</f>
        <v>56.111111111111114</v>
      </c>
    </row>
    <row r="60" spans="2:38" x14ac:dyDescent="0.25">
      <c r="B60" s="4"/>
      <c r="C60" s="14"/>
      <c r="D60" s="14"/>
      <c r="E60" s="14"/>
      <c r="F60" s="14"/>
      <c r="G60" s="14"/>
      <c r="H60" s="14"/>
      <c r="I60" s="14"/>
      <c r="J60" s="14"/>
      <c r="K60" s="14"/>
      <c r="O60" s="4"/>
      <c r="P60" s="4"/>
      <c r="Q60" t="s">
        <v>202</v>
      </c>
      <c r="R60">
        <v>0.26700000000000002</v>
      </c>
      <c r="S60" s="88">
        <f t="shared" si="3"/>
        <v>74.166666666666671</v>
      </c>
    </row>
    <row r="61" spans="2:38" x14ac:dyDescent="0.25">
      <c r="B61" s="4"/>
      <c r="C61" s="14"/>
      <c r="D61" s="14"/>
      <c r="E61" s="14"/>
      <c r="F61" s="14"/>
      <c r="G61" s="14"/>
      <c r="H61" s="14"/>
      <c r="I61" s="14"/>
      <c r="J61" s="14"/>
      <c r="K61" s="14"/>
      <c r="O61" s="4"/>
      <c r="P61" s="4"/>
      <c r="Q61" t="s">
        <v>203</v>
      </c>
      <c r="R61">
        <v>0.35</v>
      </c>
      <c r="S61" s="88">
        <f t="shared" si="3"/>
        <v>97.222222222222214</v>
      </c>
    </row>
    <row r="62" spans="2:38" x14ac:dyDescent="0.25">
      <c r="B62" s="4"/>
      <c r="C62" s="14"/>
      <c r="D62" s="14"/>
      <c r="E62" s="14"/>
      <c r="F62" s="14"/>
      <c r="G62" s="14"/>
      <c r="H62" s="14"/>
      <c r="I62" s="14"/>
      <c r="J62" s="14"/>
      <c r="K62" s="14"/>
      <c r="O62" s="4"/>
      <c r="P62" s="4"/>
      <c r="Q62" t="s">
        <v>38</v>
      </c>
      <c r="R62">
        <v>0.38200000000000001</v>
      </c>
      <c r="S62" s="88">
        <f t="shared" si="3"/>
        <v>106.11111111111111</v>
      </c>
    </row>
    <row r="63" spans="2:38" x14ac:dyDescent="0.25">
      <c r="O63" s="4"/>
      <c r="P63" s="4"/>
      <c r="Q63" t="s">
        <v>204</v>
      </c>
      <c r="R63">
        <v>0.33</v>
      </c>
      <c r="S63" s="88">
        <f t="shared" si="3"/>
        <v>91.666666666666671</v>
      </c>
    </row>
    <row r="64" spans="2:38" x14ac:dyDescent="0.25">
      <c r="O64" s="4"/>
      <c r="P64" s="4"/>
      <c r="Q64" t="s">
        <v>205</v>
      </c>
      <c r="R64">
        <f>S64*3.6/1000</f>
        <v>0.53639999999999999</v>
      </c>
      <c r="S64" s="88">
        <f>(41.2+256.8)/2</f>
        <v>149</v>
      </c>
    </row>
    <row r="65" spans="15:16" x14ac:dyDescent="0.25">
      <c r="O65" s="4"/>
      <c r="P65" s="4"/>
    </row>
    <row r="66" spans="15:16" x14ac:dyDescent="0.25">
      <c r="O66" s="4"/>
      <c r="P66" s="4"/>
    </row>
    <row r="67" spans="15:16" x14ac:dyDescent="0.25">
      <c r="O67" s="4"/>
      <c r="P67" s="4"/>
    </row>
    <row r="68" spans="15:16" x14ac:dyDescent="0.25">
      <c r="O68" s="4"/>
      <c r="P68" s="4"/>
    </row>
    <row r="69" spans="15:16" x14ac:dyDescent="0.25">
      <c r="O69" s="4"/>
      <c r="P69" s="4"/>
    </row>
    <row r="70" spans="15:16" x14ac:dyDescent="0.25">
      <c r="O70" s="4"/>
      <c r="P70" s="4"/>
    </row>
    <row r="71" spans="15:16" x14ac:dyDescent="0.25">
      <c r="O71" s="4"/>
      <c r="P71" s="4"/>
    </row>
    <row r="72" spans="15:16" x14ac:dyDescent="0.25">
      <c r="O72" s="4"/>
      <c r="P72" s="4"/>
    </row>
    <row r="73" spans="15:16" x14ac:dyDescent="0.25">
      <c r="O73" s="4"/>
      <c r="P73" s="4"/>
    </row>
    <row r="74" spans="15:16" x14ac:dyDescent="0.25">
      <c r="O74" s="4"/>
      <c r="P74" s="4"/>
    </row>
    <row r="75" spans="15:16" x14ac:dyDescent="0.25">
      <c r="O75" s="4"/>
      <c r="P75" s="4"/>
    </row>
    <row r="76" spans="15:16" x14ac:dyDescent="0.25">
      <c r="O76" s="4"/>
      <c r="P76" s="4"/>
    </row>
    <row r="77" spans="15:16" x14ac:dyDescent="0.25">
      <c r="O77" s="4"/>
      <c r="P77" s="4"/>
    </row>
    <row r="78" spans="15:16" x14ac:dyDescent="0.25">
      <c r="O78" s="4"/>
      <c r="P78" s="4"/>
    </row>
    <row r="79" spans="15:16" x14ac:dyDescent="0.25">
      <c r="O79" s="4"/>
      <c r="P79" s="4"/>
    </row>
    <row r="80" spans="15:16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  <row r="96" spans="15:16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  <row r="112" spans="15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  <row r="115" spans="15:16" x14ac:dyDescent="0.25">
      <c r="O115" s="4"/>
      <c r="P115" s="4"/>
    </row>
    <row r="116" spans="15:16" x14ac:dyDescent="0.25">
      <c r="O116" s="4"/>
      <c r="P116" s="4"/>
    </row>
    <row r="117" spans="15:16" x14ac:dyDescent="0.25">
      <c r="O117" s="4"/>
      <c r="P117" s="4"/>
    </row>
    <row r="118" spans="15:16" x14ac:dyDescent="0.25">
      <c r="O118" s="4"/>
      <c r="P118" s="4"/>
    </row>
    <row r="119" spans="15:16" x14ac:dyDescent="0.25">
      <c r="O119" s="4"/>
      <c r="P119" s="4"/>
    </row>
    <row r="120" spans="15:16" x14ac:dyDescent="0.25">
      <c r="O120" s="4"/>
      <c r="P120" s="4"/>
    </row>
  </sheetData>
  <pageMargins left="0" right="0" top="0" bottom="0" header="0" footer="0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8C290-4C3E-463A-BF12-5E550612C09B}">
  <dimension ref="B1:AO111"/>
  <sheetViews>
    <sheetView tabSelected="1" topLeftCell="A52" zoomScale="70" zoomScaleNormal="70" zoomScalePageLayoutView="200" workbookViewId="0">
      <selection activeCell="U71" sqref="U71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13" width="8.85546875" style="3"/>
    <col min="14" max="14" width="8.85546875" style="4"/>
    <col min="15" max="15" width="9.85546875" style="3" customWidth="1"/>
    <col min="16" max="16" width="8.85546875" style="3"/>
    <col min="17" max="17" width="10.285156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35.25" customHeight="1" x14ac:dyDescent="0.25">
      <c r="B1" s="1" t="str">
        <f>C7</f>
        <v>Nordic direct energy-related CO2 emissions in the CNS, by sector and country</v>
      </c>
      <c r="N1" s="1"/>
      <c r="AA1" s="1"/>
      <c r="AN1" s="1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5" t="s">
        <v>0</v>
      </c>
    </row>
    <row r="4" spans="2:40" ht="21" x14ac:dyDescent="0.35">
      <c r="B4" s="5"/>
    </row>
    <row r="5" spans="2:40" x14ac:dyDescent="0.25">
      <c r="B5" s="4" t="s">
        <v>1</v>
      </c>
      <c r="C5" s="3">
        <v>1</v>
      </c>
    </row>
    <row r="6" spans="2:40" x14ac:dyDescent="0.25">
      <c r="B6" s="4" t="s">
        <v>2</v>
      </c>
      <c r="C6" s="3">
        <v>9</v>
      </c>
    </row>
    <row r="7" spans="2:40" ht="18" x14ac:dyDescent="0.35">
      <c r="B7" s="4" t="s">
        <v>3</v>
      </c>
      <c r="C7" s="3" t="s">
        <v>209</v>
      </c>
    </row>
    <row r="8" spans="2:40" x14ac:dyDescent="0.25">
      <c r="B8" s="4" t="s">
        <v>5</v>
      </c>
    </row>
    <row r="9" spans="2:40" x14ac:dyDescent="0.25">
      <c r="B9" s="4"/>
    </row>
    <row r="10" spans="2:40" x14ac:dyDescent="0.25">
      <c r="B10" s="4" t="s">
        <v>7</v>
      </c>
    </row>
    <row r="11" spans="2:40" x14ac:dyDescent="0.25">
      <c r="B11" s="4" t="s">
        <v>8</v>
      </c>
    </row>
    <row r="12" spans="2:40" ht="23.25" x14ac:dyDescent="0.35">
      <c r="B12" s="4"/>
      <c r="L12" s="6"/>
    </row>
    <row r="13" spans="2:40" x14ac:dyDescent="0.25">
      <c r="B13" s="4" t="s">
        <v>9</v>
      </c>
    </row>
    <row r="14" spans="2:40" x14ac:dyDescent="0.25">
      <c r="B14" s="4" t="s">
        <v>10</v>
      </c>
      <c r="C14" s="3" t="s">
        <v>124</v>
      </c>
    </row>
    <row r="15" spans="2:40" x14ac:dyDescent="0.25">
      <c r="B15" s="4"/>
    </row>
    <row r="16" spans="2:40" x14ac:dyDescent="0.25">
      <c r="B16" s="4"/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6" t="s">
        <v>211</v>
      </c>
      <c r="C20" s="4"/>
    </row>
    <row r="21" spans="2:38" x14ac:dyDescent="0.25">
      <c r="B21" s="4"/>
      <c r="C21" s="4"/>
    </row>
    <row r="22" spans="2:38" x14ac:dyDescent="0.25">
      <c r="B22" s="4"/>
      <c r="V22" s="7"/>
      <c r="W22" s="7"/>
    </row>
    <row r="23" spans="2:38" x14ac:dyDescent="0.25">
      <c r="B23" s="8"/>
      <c r="C23" s="8"/>
      <c r="D23" s="8"/>
      <c r="E23" s="8"/>
      <c r="F23" s="8"/>
      <c r="G23" s="8"/>
      <c r="H23" s="8"/>
      <c r="V23" s="7"/>
      <c r="W23" s="7"/>
    </row>
    <row r="24" spans="2:38" x14ac:dyDescent="0.25">
      <c r="B24" s="8"/>
      <c r="C24" s="8"/>
      <c r="D24" s="8"/>
      <c r="E24" s="8"/>
      <c r="F24" s="8"/>
      <c r="G24" s="8"/>
      <c r="H24" s="8"/>
      <c r="V24" s="7"/>
      <c r="W24" s="7"/>
    </row>
    <row r="25" spans="2:38" x14ac:dyDescent="0.25">
      <c r="B25" s="8"/>
      <c r="C25" s="8"/>
      <c r="D25" s="8"/>
      <c r="E25" s="8"/>
      <c r="F25" s="8"/>
      <c r="G25" s="8"/>
      <c r="H25" s="8"/>
      <c r="V25" s="7"/>
      <c r="W25" s="7"/>
    </row>
    <row r="26" spans="2:38" x14ac:dyDescent="0.25">
      <c r="B26" s="8"/>
      <c r="C26" s="8"/>
      <c r="D26" s="8"/>
      <c r="E26" s="8"/>
      <c r="F26" s="8"/>
      <c r="G26" s="8"/>
      <c r="H26" s="8"/>
      <c r="V26" s="7"/>
      <c r="W26" s="7"/>
      <c r="X26" s="4"/>
      <c r="Y26" s="4"/>
    </row>
    <row r="27" spans="2:38" x14ac:dyDescent="0.25">
      <c r="B27" s="8"/>
      <c r="C27" s="8"/>
      <c r="D27" s="8"/>
      <c r="E27" s="8"/>
      <c r="F27" s="8"/>
      <c r="G27" s="8"/>
      <c r="H27" s="8"/>
      <c r="V27" s="7"/>
      <c r="W27" s="7"/>
      <c r="X27" s="4"/>
      <c r="Y27" s="4"/>
    </row>
    <row r="28" spans="2:38" ht="15.75" x14ac:dyDescent="0.25">
      <c r="B28" s="8"/>
      <c r="C28" s="8"/>
      <c r="D28" s="8"/>
      <c r="E28" s="8"/>
      <c r="F28" s="8"/>
      <c r="G28" s="8"/>
      <c r="H28" s="8"/>
      <c r="N28" s="9"/>
      <c r="V28" s="7"/>
      <c r="W28" s="7"/>
      <c r="AA28" s="9"/>
    </row>
    <row r="29" spans="2:38" s="4" customFormat="1" x14ac:dyDescent="0.25">
      <c r="B29" s="8"/>
      <c r="C29" s="8"/>
      <c r="D29" s="8"/>
      <c r="E29" s="8"/>
      <c r="F29" s="8"/>
      <c r="G29" s="8"/>
      <c r="H29" s="8"/>
      <c r="V29" s="7"/>
      <c r="W29" s="7"/>
      <c r="AA29" s="3"/>
    </row>
    <row r="30" spans="2:38" x14ac:dyDescent="0.25">
      <c r="B30" s="8"/>
      <c r="C30" s="8"/>
      <c r="D30" s="8"/>
      <c r="E30" s="8"/>
      <c r="F30" s="8"/>
      <c r="G30" s="8"/>
      <c r="H30" s="8"/>
      <c r="N30" s="10"/>
      <c r="V30" s="7"/>
      <c r="W30" s="7"/>
      <c r="X30" s="11"/>
      <c r="Y30" s="11"/>
      <c r="AA30" s="10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</row>
    <row r="31" spans="2:38" x14ac:dyDescent="0.25">
      <c r="B31" s="8"/>
      <c r="C31" s="8"/>
      <c r="D31" s="8"/>
      <c r="E31" s="8"/>
      <c r="F31" s="8"/>
      <c r="G31" s="8"/>
      <c r="H31" s="8"/>
      <c r="N31" s="10"/>
      <c r="V31" s="7"/>
      <c r="W31" s="7"/>
      <c r="X31" s="11"/>
      <c r="Y31" s="11"/>
      <c r="AA31" s="10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</row>
    <row r="32" spans="2:38" x14ac:dyDescent="0.25">
      <c r="B32" s="8"/>
      <c r="C32" s="8"/>
      <c r="D32" s="8"/>
      <c r="E32" s="8"/>
      <c r="F32" s="8"/>
      <c r="G32" s="8"/>
      <c r="H32" s="8"/>
      <c r="N32" s="10"/>
      <c r="V32" s="7"/>
      <c r="W32" s="7"/>
      <c r="X32" s="11"/>
      <c r="Y32" s="11"/>
      <c r="AA32" s="10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</row>
    <row r="33" spans="2:41" x14ac:dyDescent="0.25">
      <c r="B33" s="8"/>
      <c r="C33" s="8"/>
      <c r="D33" s="8"/>
      <c r="E33" s="8"/>
      <c r="F33" s="8"/>
      <c r="G33" s="8"/>
      <c r="H33" s="8"/>
      <c r="N33" s="10"/>
      <c r="V33" s="7"/>
      <c r="W33" s="7"/>
      <c r="X33" s="11"/>
      <c r="Y33" s="11"/>
      <c r="AA33" s="10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</row>
    <row r="34" spans="2:41" x14ac:dyDescent="0.25">
      <c r="B34" s="8"/>
      <c r="C34" s="8"/>
      <c r="D34" s="8"/>
      <c r="E34" s="8"/>
      <c r="F34" s="8"/>
      <c r="G34" s="8"/>
      <c r="H34" s="8"/>
      <c r="N34" s="10"/>
      <c r="V34" s="7"/>
      <c r="W34" s="7"/>
      <c r="X34" s="11"/>
      <c r="Y34" s="11"/>
      <c r="AA34" s="10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</row>
    <row r="35" spans="2:41" x14ac:dyDescent="0.25">
      <c r="B35" s="8"/>
      <c r="C35" s="8"/>
      <c r="D35" s="8"/>
      <c r="E35" s="8"/>
      <c r="F35" s="8"/>
      <c r="G35" s="8"/>
      <c r="H35" s="8"/>
      <c r="N35" s="10"/>
      <c r="V35" s="7"/>
      <c r="W35" s="7"/>
      <c r="X35" s="11"/>
      <c r="Y35" s="11"/>
      <c r="AA35" s="10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</row>
    <row r="36" spans="2:41" x14ac:dyDescent="0.25">
      <c r="B36" s="8"/>
      <c r="C36" s="8"/>
      <c r="D36" s="8"/>
      <c r="E36" s="8"/>
      <c r="F36" s="8"/>
      <c r="G36" s="8"/>
      <c r="H36" s="8"/>
      <c r="N36" s="10"/>
      <c r="V36" s="7"/>
      <c r="W36" s="7"/>
      <c r="X36" s="11"/>
      <c r="Y36" s="11"/>
      <c r="AA36" s="10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</row>
    <row r="37" spans="2:41" x14ac:dyDescent="0.25">
      <c r="B37" s="8"/>
      <c r="C37" s="8"/>
      <c r="D37" s="8"/>
      <c r="E37" s="8"/>
      <c r="F37" s="8"/>
      <c r="G37" s="8"/>
      <c r="H37" s="8"/>
      <c r="N37" s="10"/>
      <c r="O37" s="7"/>
      <c r="P37" s="7"/>
      <c r="Q37" s="7"/>
      <c r="R37" s="7"/>
      <c r="S37" s="7"/>
      <c r="T37" s="7"/>
      <c r="U37" s="7"/>
      <c r="V37" s="7"/>
      <c r="W37" s="7"/>
      <c r="X37" s="11"/>
      <c r="Y37" s="11"/>
      <c r="AA37" s="10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</row>
    <row r="38" spans="2:41" x14ac:dyDescent="0.25">
      <c r="N38" s="10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AA38" s="10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</row>
    <row r="39" spans="2:41" x14ac:dyDescent="0.25">
      <c r="N39" s="10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A39" s="10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</row>
    <row r="40" spans="2:41" ht="23.25" x14ac:dyDescent="0.35">
      <c r="B40" s="6" t="s">
        <v>207</v>
      </c>
      <c r="C40" s="12"/>
      <c r="N40" s="10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A40" s="10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</row>
    <row r="41" spans="2:41" x14ac:dyDescent="0.25">
      <c r="C41" s="4" t="s">
        <v>106</v>
      </c>
      <c r="D41" s="4"/>
      <c r="E41" s="4"/>
      <c r="F41" s="4" t="s">
        <v>109</v>
      </c>
      <c r="G41" s="4"/>
      <c r="H41" s="4"/>
      <c r="I41" s="4" t="s">
        <v>114</v>
      </c>
      <c r="J41" s="4"/>
      <c r="K41" s="4"/>
      <c r="L41" s="4" t="s">
        <v>116</v>
      </c>
      <c r="M41" s="4"/>
      <c r="O41" s="4" t="s">
        <v>111</v>
      </c>
      <c r="P41" s="4"/>
      <c r="Q41" s="4"/>
      <c r="R41" s="11"/>
      <c r="S41" s="11"/>
      <c r="T41" s="11"/>
      <c r="U41" s="11"/>
      <c r="V41" s="11"/>
      <c r="X41" s="4"/>
      <c r="Y41" s="4"/>
      <c r="Z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</row>
    <row r="42" spans="2:41" x14ac:dyDescent="0.25">
      <c r="B42" s="4"/>
      <c r="C42" s="4">
        <v>2007</v>
      </c>
      <c r="D42" s="4">
        <v>2016</v>
      </c>
      <c r="E42" s="4">
        <v>2030</v>
      </c>
      <c r="F42" s="4">
        <v>2007</v>
      </c>
      <c r="G42" s="4">
        <v>2016</v>
      </c>
      <c r="H42" s="4">
        <v>2030</v>
      </c>
      <c r="I42" s="4">
        <v>2007</v>
      </c>
      <c r="J42" s="4">
        <v>2016</v>
      </c>
      <c r="K42" s="4">
        <v>2030</v>
      </c>
      <c r="L42" s="4">
        <v>2007</v>
      </c>
      <c r="M42" s="4">
        <v>2016</v>
      </c>
      <c r="N42" s="4">
        <v>2030</v>
      </c>
      <c r="O42" s="4">
        <v>2007</v>
      </c>
      <c r="P42" s="4">
        <v>2016</v>
      </c>
      <c r="Q42" s="4">
        <v>2030</v>
      </c>
      <c r="R42" s="11"/>
      <c r="S42" s="11"/>
      <c r="T42" s="11"/>
      <c r="U42" s="11"/>
      <c r="V42" s="11"/>
      <c r="W42" s="4"/>
      <c r="X42" s="10"/>
      <c r="Y42" s="10"/>
      <c r="Z42" s="10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</row>
    <row r="43" spans="2:41" x14ac:dyDescent="0.25">
      <c r="B43" s="4" t="s">
        <v>123</v>
      </c>
      <c r="C43" s="35">
        <v>23.713799999999999</v>
      </c>
      <c r="D43" s="35">
        <v>11.842840000000001</v>
      </c>
      <c r="E43" s="35">
        <v>3.7476849493069193</v>
      </c>
      <c r="F43" s="35">
        <v>27.869250000000001</v>
      </c>
      <c r="G43" s="35">
        <v>17.10219</v>
      </c>
      <c r="H43" s="35">
        <v>11.579710186875216</v>
      </c>
      <c r="I43" s="35">
        <v>3.3550000000000003E-2</v>
      </c>
      <c r="J43" s="35">
        <v>2.2100000000000002E-3</v>
      </c>
      <c r="K43" s="35">
        <v>3.8501064000550905E-3</v>
      </c>
      <c r="L43" s="35">
        <v>0.95755000000000001</v>
      </c>
      <c r="M43" s="35">
        <v>1.70085</v>
      </c>
      <c r="N43" s="35">
        <v>1.5769838199558357</v>
      </c>
      <c r="O43" s="35">
        <v>8.11313</v>
      </c>
      <c r="P43" s="35">
        <v>6.7821499999999997</v>
      </c>
      <c r="Q43" s="35">
        <v>2.2784016471426378</v>
      </c>
      <c r="R43" s="4"/>
      <c r="S43" s="11"/>
      <c r="T43" s="11"/>
      <c r="U43" s="11"/>
      <c r="V43" s="11"/>
      <c r="W43" s="4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</row>
    <row r="44" spans="2:41" x14ac:dyDescent="0.25">
      <c r="B44" s="4" t="s">
        <v>122</v>
      </c>
      <c r="C44" s="35">
        <v>5.3328100000000003</v>
      </c>
      <c r="D44" s="35">
        <v>3.9384000000000001</v>
      </c>
      <c r="E44" s="35">
        <v>2.7197868870060975</v>
      </c>
      <c r="F44" s="35">
        <v>11.717090000000001</v>
      </c>
      <c r="G44" s="35">
        <v>7.1870700000000003</v>
      </c>
      <c r="H44" s="35">
        <v>7.6615675901492732</v>
      </c>
      <c r="I44" s="35">
        <v>0.41192000000000001</v>
      </c>
      <c r="J44" s="35">
        <v>0.19847000000000001</v>
      </c>
      <c r="K44" s="35">
        <v>1.298436158370079</v>
      </c>
      <c r="L44" s="35">
        <v>4.2709099999999998</v>
      </c>
      <c r="M44" s="35">
        <v>3.8005300000000002</v>
      </c>
      <c r="N44" s="35">
        <v>8.9979852484791198</v>
      </c>
      <c r="O44" s="35">
        <v>10.328150000000001</v>
      </c>
      <c r="P44" s="35">
        <v>7.5815000000000001</v>
      </c>
      <c r="Q44" s="35">
        <v>7.6325555646802883</v>
      </c>
      <c r="R44" s="4"/>
      <c r="S44" s="11"/>
      <c r="T44" s="11"/>
      <c r="U44" s="11"/>
      <c r="V44" s="11"/>
      <c r="W44" s="4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</row>
    <row r="45" spans="2:41" x14ac:dyDescent="0.25">
      <c r="B45" s="4" t="s">
        <v>121</v>
      </c>
      <c r="C45" s="35">
        <v>14.468780000000001</v>
      </c>
      <c r="D45" s="35">
        <v>12.9869</v>
      </c>
      <c r="E45" s="35">
        <v>11.246837751016407</v>
      </c>
      <c r="F45" s="35">
        <v>13.433109999999999</v>
      </c>
      <c r="G45" s="35">
        <v>12.61219</v>
      </c>
      <c r="H45" s="35">
        <v>10.71828134171407</v>
      </c>
      <c r="I45" s="35">
        <v>1.0186500000000001</v>
      </c>
      <c r="J45" s="35">
        <v>0.97380999999999995</v>
      </c>
      <c r="K45" s="35">
        <v>0.98860301727253863</v>
      </c>
      <c r="L45" s="35">
        <v>13.563230000000001</v>
      </c>
      <c r="M45" s="35">
        <v>12.859970000000001</v>
      </c>
      <c r="N45" s="35">
        <v>12.487337226584973</v>
      </c>
      <c r="O45" s="35">
        <v>21.174040000000002</v>
      </c>
      <c r="P45" s="35">
        <v>16.890930000000001</v>
      </c>
      <c r="Q45" s="35">
        <v>22.559682768713099</v>
      </c>
      <c r="R45" s="4"/>
      <c r="S45" s="11"/>
      <c r="T45" s="11"/>
      <c r="U45" s="11"/>
      <c r="V45" s="11"/>
      <c r="W45" s="4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</row>
    <row r="46" spans="2:41" x14ac:dyDescent="0.25">
      <c r="B46" s="4" t="s">
        <v>206</v>
      </c>
      <c r="C46" s="35">
        <f>0.99+3.37</f>
        <v>4.3600000000000003</v>
      </c>
      <c r="D46" s="35">
        <v>3.0649700000000002</v>
      </c>
      <c r="E46" s="35">
        <v>0.59901793368725331</v>
      </c>
      <c r="F46" s="35">
        <v>3.5503999999999998</v>
      </c>
      <c r="G46" s="35">
        <v>2.5516199999999998</v>
      </c>
      <c r="H46" s="35">
        <v>0.92783992744848964</v>
      </c>
      <c r="I46" s="35">
        <v>1.485E-2</v>
      </c>
      <c r="J46" s="35">
        <v>7.7400000000000004E-3</v>
      </c>
      <c r="K46" s="35">
        <v>0</v>
      </c>
      <c r="L46" s="35">
        <v>2.2735700000000003</v>
      </c>
      <c r="M46" s="35">
        <v>1.8749099999999999</v>
      </c>
      <c r="N46" s="35">
        <v>0.298135478651888</v>
      </c>
      <c r="O46" s="35">
        <v>3.07483</v>
      </c>
      <c r="P46" s="35">
        <v>0.12634425974256863</v>
      </c>
      <c r="Q46" s="35">
        <v>1.77176</v>
      </c>
      <c r="R46" s="4"/>
      <c r="S46" s="11"/>
      <c r="T46" s="11"/>
      <c r="U46" s="11"/>
      <c r="V46" s="11"/>
      <c r="W46" s="4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</row>
    <row r="47" spans="2:41" x14ac:dyDescent="0.25">
      <c r="B47" s="4" t="s">
        <v>120</v>
      </c>
      <c r="C47" s="35"/>
      <c r="D47" s="35"/>
      <c r="E47" s="35">
        <v>1.4955910064024918</v>
      </c>
      <c r="F47" s="35"/>
      <c r="G47" s="35"/>
      <c r="H47" s="35">
        <v>1.2210705542281945</v>
      </c>
      <c r="I47" s="35"/>
      <c r="J47" s="35"/>
      <c r="K47" s="35">
        <v>0.6998923483275401</v>
      </c>
      <c r="L47" s="35"/>
      <c r="M47" s="35"/>
      <c r="N47" s="35">
        <v>1.9462778503847156</v>
      </c>
      <c r="O47" s="35"/>
      <c r="P47" s="35"/>
      <c r="Q47" s="35">
        <v>0.33508911732059687</v>
      </c>
      <c r="R47" s="4"/>
      <c r="S47" s="11"/>
      <c r="T47" s="11"/>
      <c r="U47" s="11"/>
      <c r="V47" s="11"/>
      <c r="W47" s="4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N47" s="3"/>
      <c r="AO47" s="4"/>
    </row>
    <row r="48" spans="2:41" x14ac:dyDescent="0.25">
      <c r="B48" s="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1"/>
      <c r="S48" s="11"/>
      <c r="T48" s="11"/>
      <c r="U48" s="11"/>
      <c r="V48" s="11"/>
      <c r="W48" s="11"/>
      <c r="X48" s="11"/>
      <c r="Y48" s="11"/>
      <c r="AA48" s="10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</row>
    <row r="49" spans="2:38" x14ac:dyDescent="0.25">
      <c r="B49" s="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11"/>
      <c r="S49" s="11"/>
      <c r="T49" s="11"/>
      <c r="U49" s="11"/>
      <c r="V49" s="11"/>
      <c r="W49" s="11"/>
      <c r="X49" s="11"/>
      <c r="Y49" s="11"/>
      <c r="AA49" s="10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</row>
    <row r="50" spans="2:38" ht="23.25" x14ac:dyDescent="0.35">
      <c r="B50" s="6" t="s">
        <v>210</v>
      </c>
      <c r="C50" s="13"/>
      <c r="D50" s="13"/>
      <c r="E50" s="13"/>
      <c r="F50" s="13"/>
      <c r="G50" s="13"/>
      <c r="H50" s="13"/>
      <c r="I50" s="13"/>
      <c r="J50" s="13"/>
      <c r="K50" s="13"/>
      <c r="N50" s="10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A50" s="10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</row>
    <row r="51" spans="2:38" ht="23.25" x14ac:dyDescent="0.35">
      <c r="B51" s="6"/>
      <c r="C51" s="13"/>
      <c r="D51" s="13"/>
      <c r="E51" s="13"/>
      <c r="F51" s="13"/>
      <c r="G51" s="13"/>
      <c r="H51" s="13"/>
      <c r="I51" s="13"/>
      <c r="J51" s="13"/>
      <c r="K51" s="13"/>
      <c r="N51" s="10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A51" s="10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</row>
    <row r="52" spans="2:38" ht="23.25" x14ac:dyDescent="0.35">
      <c r="B52" s="6" t="s">
        <v>262</v>
      </c>
      <c r="C52" s="13"/>
      <c r="D52" s="13"/>
      <c r="E52" s="13"/>
      <c r="F52" s="13"/>
      <c r="G52" s="13"/>
      <c r="H52" s="13"/>
      <c r="I52" s="13"/>
      <c r="J52" s="13"/>
      <c r="K52" s="13"/>
      <c r="N52" s="10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A52" s="10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</row>
    <row r="53" spans="2:38" x14ac:dyDescent="0.25">
      <c r="C53" s="4" t="s">
        <v>106</v>
      </c>
      <c r="D53" s="4"/>
      <c r="E53" s="4" t="s">
        <v>109</v>
      </c>
      <c r="F53" s="4"/>
      <c r="G53" s="4" t="s">
        <v>114</v>
      </c>
      <c r="H53" s="4"/>
      <c r="I53" s="4" t="s">
        <v>116</v>
      </c>
      <c r="J53" s="4"/>
      <c r="K53" s="4" t="s">
        <v>111</v>
      </c>
      <c r="L53" s="11"/>
      <c r="Q53" s="11"/>
      <c r="R53" s="11"/>
      <c r="S53" s="11"/>
      <c r="T53" s="11"/>
      <c r="U53" s="11"/>
      <c r="V53" s="11"/>
      <c r="W53" s="11"/>
      <c r="X53" s="11"/>
      <c r="Y53" s="11"/>
      <c r="AA53" s="10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</row>
    <row r="54" spans="2:38" x14ac:dyDescent="0.25">
      <c r="C54" s="4">
        <v>2008</v>
      </c>
      <c r="D54" s="4">
        <v>2017</v>
      </c>
      <c r="E54" s="4">
        <v>2008</v>
      </c>
      <c r="F54" s="4">
        <v>2017</v>
      </c>
      <c r="G54" s="4">
        <v>2008</v>
      </c>
      <c r="H54" s="4">
        <v>2017</v>
      </c>
      <c r="I54" s="4">
        <v>2008</v>
      </c>
      <c r="J54" s="4">
        <v>2017</v>
      </c>
      <c r="K54" s="4">
        <v>2008</v>
      </c>
      <c r="L54" s="4">
        <v>2017</v>
      </c>
      <c r="Q54" s="4"/>
      <c r="R54" s="11"/>
      <c r="S54" s="11"/>
      <c r="T54" s="11"/>
      <c r="U54" s="11"/>
      <c r="V54" s="11"/>
      <c r="W54" s="11"/>
      <c r="X54" s="11"/>
      <c r="Y54" s="11"/>
      <c r="AA54" s="10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</row>
    <row r="55" spans="2:38" x14ac:dyDescent="0.25">
      <c r="B55" s="3" t="s">
        <v>208</v>
      </c>
      <c r="C55" s="3">
        <f>'CO2 emissions'!C78</f>
        <v>21059.909</v>
      </c>
      <c r="D55" s="13">
        <f>'CO2 emissions'!L78</f>
        <v>8121.4260000000004</v>
      </c>
      <c r="E55" s="13">
        <f>'CO2 emissions'!C79</f>
        <v>20398.436000000002</v>
      </c>
      <c r="F55" s="13">
        <f>'CO2 emissions'!L79</f>
        <v>14985.543</v>
      </c>
      <c r="G55" s="13">
        <f>'CO2 emissions'!C81</f>
        <v>6.1630000000000003</v>
      </c>
      <c r="H55" s="13">
        <f>'CO2 emissions'!L81</f>
        <v>4.8259999999999996</v>
      </c>
      <c r="I55" s="13">
        <f>'CO2 emissions'!C82</f>
        <v>832.13599999999997</v>
      </c>
      <c r="J55" s="13">
        <f>'CO2 emissions'!L82</f>
        <v>1827.5609999999999</v>
      </c>
      <c r="K55" s="13">
        <f>'CO2 emissions'!C80</f>
        <v>7525.3969999999999</v>
      </c>
      <c r="L55" s="13">
        <f>'CO2 emissions'!L80</f>
        <v>6437.6989999999996</v>
      </c>
      <c r="N55" s="3"/>
      <c r="T55" s="11"/>
      <c r="U55" s="11"/>
      <c r="V55" s="11"/>
      <c r="W55" s="11"/>
      <c r="X55" s="11"/>
      <c r="Y55" s="11"/>
      <c r="AA55" s="10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</row>
    <row r="56" spans="2:38" x14ac:dyDescent="0.25">
      <c r="B56" s="3" t="s">
        <v>270</v>
      </c>
      <c r="C56" s="99">
        <f>'CO2 emissions'!C46</f>
        <v>2129.7800000000002</v>
      </c>
      <c r="D56" s="99">
        <f>'CO2 emissions'!L46</f>
        <v>1651.3989999999999</v>
      </c>
      <c r="E56" s="13">
        <f>'CO2 emissions'!C47</f>
        <v>359.779</v>
      </c>
      <c r="F56" s="13">
        <f>'CO2 emissions'!L47</f>
        <v>439.14800000000002</v>
      </c>
      <c r="G56" s="13">
        <f>'CO2 emissions'!C49</f>
        <v>1.0249999999999999</v>
      </c>
      <c r="H56" s="13">
        <f>'CO2 emissions'!L49</f>
        <v>1.91</v>
      </c>
      <c r="I56" s="13">
        <f>'CO2 emissions'!C50</f>
        <v>15819.686</v>
      </c>
      <c r="J56" s="13">
        <f>'CO2 emissions'!L50</f>
        <v>15337.47</v>
      </c>
      <c r="K56" s="13">
        <f>'CO2 emissions'!C48</f>
        <v>771.07399999999996</v>
      </c>
      <c r="L56" s="13">
        <f>'CO2 emissions'!L48</f>
        <v>1096.431</v>
      </c>
      <c r="N56" s="3"/>
      <c r="T56" s="11"/>
      <c r="U56" s="11"/>
      <c r="V56" s="11"/>
      <c r="W56" s="11"/>
      <c r="X56" s="11"/>
      <c r="Y56" s="11"/>
      <c r="AA56" s="10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</row>
    <row r="57" spans="2:38" x14ac:dyDescent="0.25">
      <c r="B57" s="3" t="s">
        <v>213</v>
      </c>
      <c r="C57" s="13">
        <f>'CO2 emissions'!C62</f>
        <v>6660.6379999999999</v>
      </c>
      <c r="D57" s="13">
        <f>'CO2 emissions'!L62</f>
        <v>5951.6040000000003</v>
      </c>
      <c r="E57" s="13">
        <f>'CO2 emissions'!C63</f>
        <v>17593.062000000002</v>
      </c>
      <c r="F57" s="13">
        <f>'CO2 emissions'!L63</f>
        <v>11610.387000000001</v>
      </c>
      <c r="G57" s="13">
        <f>'CO2 emissions'!C65</f>
        <v>1920.05</v>
      </c>
      <c r="H57" s="13">
        <f>'CO2 emissions'!L65</f>
        <v>2000.1130000000001</v>
      </c>
      <c r="I57" s="13">
        <f>'CO2 emissions'!C66</f>
        <v>12092.297</v>
      </c>
      <c r="J57" s="13">
        <f>'CO2 emissions'!L66</f>
        <v>11646.684999999999</v>
      </c>
      <c r="K57" s="13">
        <f>'CO2 emissions'!C64</f>
        <v>17106.702000000001</v>
      </c>
      <c r="L57" s="13">
        <f>'CO2 emissions'!L64</f>
        <v>14294.308000000001</v>
      </c>
      <c r="N57" s="3"/>
    </row>
    <row r="58" spans="2:38" x14ac:dyDescent="0.25">
      <c r="B58" s="3" t="s">
        <v>214</v>
      </c>
      <c r="C58" s="13">
        <f>'CO2 emissions'!C110</f>
        <v>1508.3389999999999</v>
      </c>
      <c r="D58" s="13">
        <f>'CO2 emissions'!L110</f>
        <v>1487.7170000000001</v>
      </c>
      <c r="E58" s="13">
        <f>'CO2 emissions'!C111</f>
        <v>1247.5409999999999</v>
      </c>
      <c r="F58" s="13">
        <f>'CO2 emissions'!L111</f>
        <v>1166.0619999999999</v>
      </c>
      <c r="G58" s="13">
        <f>'CO2 emissions'!C113</f>
        <v>259.96899999999999</v>
      </c>
      <c r="H58" s="13">
        <f>'CO2 emissions'!L113</f>
        <v>184.78399999999999</v>
      </c>
      <c r="I58" s="13">
        <f>'CO2 emissions'!C114</f>
        <v>1784.8240000000001</v>
      </c>
      <c r="J58" s="13">
        <f>'CO2 emissions'!L114</f>
        <v>2049.37</v>
      </c>
      <c r="K58" s="13">
        <f>'CO2 emissions'!C112</f>
        <v>1859.2729999999999</v>
      </c>
      <c r="L58" s="13">
        <f>'CO2 emissions'!L112</f>
        <v>1858.386</v>
      </c>
      <c r="N58" s="3"/>
    </row>
    <row r="59" spans="2:38" ht="12" customHeight="1" x14ac:dyDescent="0.25">
      <c r="N59" s="3"/>
    </row>
    <row r="60" spans="2:38" x14ac:dyDescent="0.25">
      <c r="N60" s="3"/>
    </row>
    <row r="61" spans="2:38" x14ac:dyDescent="0.25">
      <c r="N61" s="3"/>
    </row>
    <row r="62" spans="2:38" x14ac:dyDescent="0.25">
      <c r="C62" s="4" t="s">
        <v>263</v>
      </c>
      <c r="N62" s="3"/>
    </row>
    <row r="63" spans="2:38" x14ac:dyDescent="0.25">
      <c r="C63" s="4">
        <v>2008</v>
      </c>
      <c r="D63" s="4">
        <v>2017</v>
      </c>
      <c r="E63" s="4" t="s">
        <v>265</v>
      </c>
      <c r="N63" s="3"/>
    </row>
    <row r="64" spans="2:38" x14ac:dyDescent="0.25">
      <c r="B64" s="3" t="s">
        <v>208</v>
      </c>
      <c r="C64" s="13">
        <f>C55+E55+G55+I55+K55</f>
        <v>49822.040999999997</v>
      </c>
      <c r="D64" s="13">
        <f>D55+F55+H55+J55+L55</f>
        <v>31377.055000000004</v>
      </c>
      <c r="E64" s="100">
        <f>1-D64/C64</f>
        <v>0.37021739033131928</v>
      </c>
      <c r="O64" s="4"/>
      <c r="P64" s="4"/>
    </row>
    <row r="65" spans="2:40" x14ac:dyDescent="0.25">
      <c r="B65" s="3" t="s">
        <v>212</v>
      </c>
      <c r="C65" s="13">
        <f t="shared" ref="C65:D65" si="0">C56+E56+G56+I56+K56</f>
        <v>19081.344000000001</v>
      </c>
      <c r="D65" s="13">
        <f t="shared" si="0"/>
        <v>18526.358</v>
      </c>
      <c r="E65" s="100">
        <f t="shared" ref="E65:E68" si="1">1-D65/C65</f>
        <v>2.9085267788264813E-2</v>
      </c>
      <c r="O65" s="4"/>
      <c r="P65" s="4"/>
    </row>
    <row r="66" spans="2:40" x14ac:dyDescent="0.25">
      <c r="B66" s="3" t="s">
        <v>213</v>
      </c>
      <c r="C66" s="13">
        <f t="shared" ref="C66:D66" si="2">C57+E57+G57+I57+K57</f>
        <v>55372.748999999996</v>
      </c>
      <c r="D66" s="13">
        <f t="shared" si="2"/>
        <v>45503.097000000009</v>
      </c>
      <c r="E66" s="100">
        <f t="shared" si="1"/>
        <v>0.17824023871381189</v>
      </c>
      <c r="O66" s="4"/>
      <c r="P66" s="4"/>
    </row>
    <row r="67" spans="2:40" x14ac:dyDescent="0.25">
      <c r="B67" s="3" t="s">
        <v>214</v>
      </c>
      <c r="C67" s="13">
        <f t="shared" ref="C67:D67" si="3">C58+E58+G58+I58+K58</f>
        <v>6659.9460000000008</v>
      </c>
      <c r="D67" s="13">
        <f t="shared" si="3"/>
        <v>6746.3189999999995</v>
      </c>
      <c r="E67" s="100">
        <f t="shared" si="1"/>
        <v>-1.2969024073167912E-2</v>
      </c>
      <c r="O67" s="4"/>
      <c r="P67" s="4"/>
    </row>
    <row r="68" spans="2:40" x14ac:dyDescent="0.25">
      <c r="B68" s="3" t="s">
        <v>264</v>
      </c>
      <c r="C68" s="13">
        <f>SUM(C64:C67)</f>
        <v>130936.07999999999</v>
      </c>
      <c r="D68" s="13">
        <f>SUM(D64:D67)</f>
        <v>102152.82900000001</v>
      </c>
      <c r="E68" s="100">
        <f t="shared" si="1"/>
        <v>0.21982673530473784</v>
      </c>
      <c r="N68" s="3"/>
      <c r="AA68" s="3"/>
      <c r="AN68" s="3"/>
    </row>
    <row r="69" spans="2:40" x14ac:dyDescent="0.25">
      <c r="N69" s="3"/>
      <c r="AA69" s="3"/>
      <c r="AN69" s="3"/>
    </row>
    <row r="70" spans="2:40" x14ac:dyDescent="0.25">
      <c r="N70" s="3"/>
      <c r="AA70" s="3"/>
      <c r="AN70" s="3"/>
    </row>
    <row r="71" spans="2:40" x14ac:dyDescent="0.25">
      <c r="C71" s="11"/>
      <c r="D71" s="11"/>
      <c r="E71" s="11"/>
      <c r="F71" s="11"/>
      <c r="G71" s="11"/>
      <c r="H71" s="11"/>
      <c r="I71" s="11"/>
      <c r="J71" s="11"/>
      <c r="K71" s="11"/>
      <c r="L71" s="11"/>
      <c r="N71" s="11"/>
      <c r="O71" s="11"/>
      <c r="P71" s="11"/>
      <c r="Q71" s="11"/>
      <c r="AA71" s="3"/>
      <c r="AN71" s="3"/>
    </row>
    <row r="72" spans="2:40" x14ac:dyDescent="0.25">
      <c r="N72" s="3"/>
      <c r="AA72" s="3"/>
      <c r="AN72" s="3"/>
    </row>
    <row r="73" spans="2:40" x14ac:dyDescent="0.25">
      <c r="N73" s="3"/>
      <c r="AA73" s="3"/>
      <c r="AN73" s="3"/>
    </row>
    <row r="74" spans="2:40" x14ac:dyDescent="0.25">
      <c r="N74" s="3"/>
      <c r="AA74" s="3"/>
      <c r="AN74" s="3"/>
    </row>
    <row r="75" spans="2:40" x14ac:dyDescent="0.25">
      <c r="N75" s="3"/>
      <c r="AA75" s="3"/>
      <c r="AN75" s="3"/>
    </row>
    <row r="76" spans="2:40" x14ac:dyDescent="0.25">
      <c r="N76" s="3"/>
      <c r="AA76" s="3"/>
      <c r="AN76" s="3"/>
    </row>
    <row r="77" spans="2:40" x14ac:dyDescent="0.25">
      <c r="N77" s="3"/>
      <c r="AA77" s="3"/>
      <c r="AN77" s="3"/>
    </row>
    <row r="78" spans="2:40" x14ac:dyDescent="0.25">
      <c r="O78" s="4"/>
      <c r="P78" s="4"/>
    </row>
    <row r="79" spans="2:40" x14ac:dyDescent="0.25">
      <c r="O79" s="4"/>
      <c r="P79" s="4"/>
    </row>
    <row r="80" spans="2:40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  <row r="96" spans="15:16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</sheetData>
  <pageMargins left="0" right="0" top="0" bottom="0" header="0" footer="0"/>
  <pageSetup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C6623-3055-4877-9707-47121843A9DA}">
  <dimension ref="A1:CU85"/>
  <sheetViews>
    <sheetView topLeftCell="BQ1" zoomScale="85" zoomScaleNormal="85" workbookViewId="0">
      <selection activeCell="CF45" sqref="CF45"/>
    </sheetView>
  </sheetViews>
  <sheetFormatPr defaultColWidth="9.140625" defaultRowHeight="12.75" x14ac:dyDescent="0.2"/>
  <cols>
    <col min="1" max="73" width="9.140625" style="23"/>
    <col min="74" max="74" width="14.42578125" style="23" customWidth="1"/>
    <col min="75" max="16384" width="9.140625" style="23"/>
  </cols>
  <sheetData>
    <row r="1" spans="1:99" ht="45" x14ac:dyDescent="0.2">
      <c r="A1" s="15" t="s">
        <v>24</v>
      </c>
      <c r="B1" s="15"/>
      <c r="C1" s="15"/>
      <c r="D1" s="15"/>
      <c r="E1" s="16"/>
      <c r="F1" s="17" t="s">
        <v>25</v>
      </c>
      <c r="G1" s="18"/>
      <c r="H1" s="19" t="s">
        <v>26</v>
      </c>
      <c r="I1" s="20" t="s">
        <v>27</v>
      </c>
      <c r="J1" s="18" t="s">
        <v>28</v>
      </c>
      <c r="K1" s="18" t="s">
        <v>29</v>
      </c>
      <c r="L1" s="21" t="s">
        <v>30</v>
      </c>
      <c r="M1" s="21" t="s">
        <v>31</v>
      </c>
      <c r="N1" s="21" t="s">
        <v>32</v>
      </c>
      <c r="O1" s="21" t="s">
        <v>33</v>
      </c>
      <c r="P1" s="21" t="s">
        <v>34</v>
      </c>
      <c r="Q1" s="18" t="s">
        <v>35</v>
      </c>
      <c r="R1" s="18" t="s">
        <v>36</v>
      </c>
      <c r="S1" s="18" t="s">
        <v>37</v>
      </c>
      <c r="T1" s="18" t="s">
        <v>38</v>
      </c>
      <c r="U1" s="21" t="s">
        <v>39</v>
      </c>
      <c r="V1" s="21" t="s">
        <v>40</v>
      </c>
      <c r="W1" s="20" t="s">
        <v>41</v>
      </c>
      <c r="X1" s="21" t="s">
        <v>42</v>
      </c>
      <c r="Y1" s="21" t="s">
        <v>43</v>
      </c>
      <c r="Z1" s="21" t="s">
        <v>44</v>
      </c>
      <c r="AA1" s="21" t="s">
        <v>45</v>
      </c>
      <c r="AB1" s="21" t="s">
        <v>46</v>
      </c>
      <c r="AC1" s="21" t="s">
        <v>47</v>
      </c>
      <c r="AD1" s="21" t="s">
        <v>48</v>
      </c>
      <c r="AE1" s="21" t="s">
        <v>49</v>
      </c>
      <c r="AF1" s="21" t="s">
        <v>50</v>
      </c>
      <c r="AG1" s="21" t="s">
        <v>51</v>
      </c>
      <c r="AH1" s="21" t="s">
        <v>52</v>
      </c>
      <c r="AI1" s="21" t="s">
        <v>53</v>
      </c>
      <c r="AJ1" s="21" t="s">
        <v>54</v>
      </c>
      <c r="AK1" s="21" t="s">
        <v>55</v>
      </c>
      <c r="AL1" s="21" t="s">
        <v>56</v>
      </c>
      <c r="AM1" s="21" t="s">
        <v>57</v>
      </c>
      <c r="AN1" s="21" t="s">
        <v>58</v>
      </c>
      <c r="AO1" s="21" t="s">
        <v>59</v>
      </c>
      <c r="AP1" s="21" t="s">
        <v>60</v>
      </c>
      <c r="AQ1" s="21" t="s">
        <v>61</v>
      </c>
      <c r="AR1" s="21" t="s">
        <v>62</v>
      </c>
      <c r="AS1" s="21" t="s">
        <v>63</v>
      </c>
      <c r="AT1" s="20" t="s">
        <v>64</v>
      </c>
      <c r="AU1" s="21" t="s">
        <v>19</v>
      </c>
      <c r="AV1" s="21" t="s">
        <v>65</v>
      </c>
      <c r="AW1" s="21" t="s">
        <v>66</v>
      </c>
      <c r="AX1" s="21" t="s">
        <v>67</v>
      </c>
      <c r="AY1" s="21" t="s">
        <v>68</v>
      </c>
      <c r="AZ1" s="22" t="s">
        <v>69</v>
      </c>
      <c r="BA1" s="21" t="s">
        <v>70</v>
      </c>
      <c r="BB1" s="21" t="s">
        <v>71</v>
      </c>
      <c r="BC1" s="21" t="s">
        <v>72</v>
      </c>
      <c r="BD1" s="21" t="s">
        <v>73</v>
      </c>
      <c r="BE1" s="21" t="s">
        <v>74</v>
      </c>
      <c r="BF1" s="21" t="s">
        <v>75</v>
      </c>
      <c r="BG1" s="21" t="s">
        <v>76</v>
      </c>
      <c r="BH1" s="21" t="s">
        <v>77</v>
      </c>
      <c r="BI1" s="21" t="s">
        <v>78</v>
      </c>
      <c r="BJ1" s="21" t="s">
        <v>79</v>
      </c>
      <c r="BK1" s="21" t="s">
        <v>80</v>
      </c>
      <c r="BL1" s="21" t="s">
        <v>81</v>
      </c>
      <c r="BM1" s="21" t="s">
        <v>82</v>
      </c>
      <c r="BN1" s="21" t="s">
        <v>83</v>
      </c>
      <c r="BO1" s="22" t="s">
        <v>84</v>
      </c>
      <c r="BP1" s="21" t="s">
        <v>85</v>
      </c>
      <c r="BQ1" s="21" t="s">
        <v>86</v>
      </c>
      <c r="BR1" s="22" t="s">
        <v>87</v>
      </c>
      <c r="BS1" s="22" t="s">
        <v>88</v>
      </c>
      <c r="BT1" s="20" t="s">
        <v>20</v>
      </c>
      <c r="BU1" s="23" t="s">
        <v>24</v>
      </c>
      <c r="BV1" s="23" t="s">
        <v>89</v>
      </c>
      <c r="BW1" s="23" t="s">
        <v>90</v>
      </c>
      <c r="BX1" s="23" t="s">
        <v>91</v>
      </c>
      <c r="BY1" s="23" t="s">
        <v>88</v>
      </c>
      <c r="BZ1" s="23" t="s">
        <v>92</v>
      </c>
      <c r="CB1" s="23" t="s">
        <v>93</v>
      </c>
      <c r="CC1" s="23" t="s">
        <v>89</v>
      </c>
      <c r="CD1" s="23" t="s">
        <v>94</v>
      </c>
      <c r="CE1" s="23" t="s">
        <v>91</v>
      </c>
      <c r="CF1" s="23" t="s">
        <v>88</v>
      </c>
      <c r="CG1" s="23" t="s">
        <v>20</v>
      </c>
      <c r="CI1" s="23">
        <v>41.868000000000002</v>
      </c>
      <c r="CJ1" s="23" t="s">
        <v>11</v>
      </c>
      <c r="CK1" s="23" t="str">
        <f>CC1</f>
        <v>Fossil fuels</v>
      </c>
      <c r="CL1" s="23" t="s">
        <v>267</v>
      </c>
      <c r="CM1" s="23" t="s">
        <v>190</v>
      </c>
      <c r="CN1" s="23" t="str">
        <f t="shared" ref="CN1" si="0">CF1</f>
        <v>Derived heat</v>
      </c>
      <c r="CO1" s="23" t="str">
        <f>CG1</f>
        <v>Electricity</v>
      </c>
      <c r="CP1" s="23" t="s">
        <v>119</v>
      </c>
    </row>
    <row r="2" spans="1:99" x14ac:dyDescent="0.2">
      <c r="A2" s="24" t="s">
        <v>95</v>
      </c>
      <c r="B2" s="25"/>
      <c r="C2" s="25"/>
      <c r="D2" s="25"/>
      <c r="E2" s="25"/>
      <c r="F2" s="26"/>
      <c r="G2" s="26"/>
      <c r="H2" s="27">
        <v>2143.737460590427</v>
      </c>
      <c r="I2" s="28">
        <v>99.574854304003054</v>
      </c>
      <c r="J2" s="29">
        <v>0</v>
      </c>
      <c r="K2" s="29">
        <v>0</v>
      </c>
      <c r="L2" s="29">
        <v>92.767746250119416</v>
      </c>
      <c r="M2" s="29">
        <v>0</v>
      </c>
      <c r="N2" s="29">
        <v>0</v>
      </c>
      <c r="O2" s="29">
        <v>0</v>
      </c>
      <c r="P2" s="29">
        <v>6.8071080538836339</v>
      </c>
      <c r="Q2" s="29">
        <v>0</v>
      </c>
      <c r="R2" s="29">
        <v>0</v>
      </c>
      <c r="S2" s="29">
        <v>0</v>
      </c>
      <c r="T2" s="29">
        <v>0</v>
      </c>
      <c r="U2" s="29">
        <v>0</v>
      </c>
      <c r="V2" s="29">
        <v>0</v>
      </c>
      <c r="W2" s="28">
        <v>424.42915830706028</v>
      </c>
      <c r="X2" s="29"/>
      <c r="Y2" s="29"/>
      <c r="Z2" s="29"/>
      <c r="AA2" s="29"/>
      <c r="AB2" s="29"/>
      <c r="AC2" s="29"/>
      <c r="AD2" s="29"/>
      <c r="AE2" s="29">
        <v>26.368586987675549</v>
      </c>
      <c r="AF2" s="29">
        <v>0</v>
      </c>
      <c r="AG2" s="29"/>
      <c r="AH2" s="29"/>
      <c r="AI2" s="29"/>
      <c r="AJ2" s="29"/>
      <c r="AK2" s="29"/>
      <c r="AL2" s="29">
        <v>173.3782363618993</v>
      </c>
      <c r="AM2" s="29">
        <v>43.947644979459248</v>
      </c>
      <c r="AN2" s="29"/>
      <c r="AO2" s="29"/>
      <c r="AP2" s="29"/>
      <c r="AQ2" s="29">
        <v>180.73468997802618</v>
      </c>
      <c r="AR2" s="29"/>
      <c r="AS2" s="29"/>
      <c r="AT2" s="28">
        <v>645.64822776344704</v>
      </c>
      <c r="AU2" s="29">
        <v>640.75188688258334</v>
      </c>
      <c r="AV2" s="29">
        <v>0</v>
      </c>
      <c r="AW2" s="29">
        <v>0</v>
      </c>
      <c r="AX2" s="29">
        <v>4.8724562912009173</v>
      </c>
      <c r="AY2" s="29">
        <v>0</v>
      </c>
      <c r="AZ2" s="28">
        <v>167.2160122289099</v>
      </c>
      <c r="BA2" s="29"/>
      <c r="BB2" s="29"/>
      <c r="BC2" s="29"/>
      <c r="BD2" s="29">
        <v>0</v>
      </c>
      <c r="BE2" s="29"/>
      <c r="BF2" s="29">
        <v>113.02187828413108</v>
      </c>
      <c r="BG2" s="29">
        <v>0</v>
      </c>
      <c r="BH2" s="29">
        <v>34.56100124199866</v>
      </c>
      <c r="BI2" s="29">
        <v>19.633132702780166</v>
      </c>
      <c r="BJ2" s="29">
        <v>0</v>
      </c>
      <c r="BK2" s="29">
        <v>0</v>
      </c>
      <c r="BL2" s="29">
        <v>0</v>
      </c>
      <c r="BM2" s="29">
        <v>0</v>
      </c>
      <c r="BN2" s="29">
        <v>0</v>
      </c>
      <c r="BO2" s="28">
        <v>16.074328843030475</v>
      </c>
      <c r="BP2" s="29">
        <v>0</v>
      </c>
      <c r="BQ2" s="29">
        <v>16.074328843030475</v>
      </c>
      <c r="BR2" s="28"/>
      <c r="BS2" s="28">
        <v>66.208082545141878</v>
      </c>
      <c r="BT2" s="28">
        <v>724.58679659883444</v>
      </c>
      <c r="BU2" s="23">
        <v>2007</v>
      </c>
      <c r="BV2" s="30">
        <f>I11+I24+I36+I48+I60+AT11+W11+W24+AT24+AT36+W36+W48+AT48+AT60+W60</f>
        <v>10654.222795452375</v>
      </c>
      <c r="BW2" s="30">
        <f>AZ11+AZ24+AZ36+AZ48+AZ60</f>
        <v>8052.3550205407464</v>
      </c>
      <c r="BX2" s="30">
        <f>BO11+BO24+BO36+BO48+BO60</f>
        <v>56.081016528136047</v>
      </c>
      <c r="BY2" s="30">
        <f>BS11+BS24+BS36+BS48+BS60</f>
        <v>2056.3198624247634</v>
      </c>
      <c r="BZ2" s="30">
        <f>BT11+BT24+BT36+BT48+BT60</f>
        <v>14884.279163083977</v>
      </c>
      <c r="CA2" s="30"/>
      <c r="CB2" s="23">
        <v>2007</v>
      </c>
      <c r="CC2" s="31">
        <f>BV2/1000</f>
        <v>10.654222795452375</v>
      </c>
      <c r="CD2" s="31">
        <f t="shared" ref="CD2:CG11" si="1">BW2/1000</f>
        <v>8.0523550205407464</v>
      </c>
      <c r="CE2" s="31">
        <f t="shared" si="1"/>
        <v>5.6081016528136046E-2</v>
      </c>
      <c r="CF2" s="31">
        <f t="shared" si="1"/>
        <v>2.0563198624247634</v>
      </c>
      <c r="CG2" s="31">
        <f t="shared" si="1"/>
        <v>14.884279163083976</v>
      </c>
      <c r="CJ2" s="23">
        <f>CB2</f>
        <v>2007</v>
      </c>
      <c r="CK2" s="101">
        <f>CC2*$CI$1</f>
        <v>446.07100000000008</v>
      </c>
      <c r="CL2" s="101">
        <f t="shared" ref="CL2:CO11" si="2">CD2*$CI$1</f>
        <v>337.13599999999997</v>
      </c>
      <c r="CM2" s="101">
        <f t="shared" si="2"/>
        <v>2.3480000000000003</v>
      </c>
      <c r="CN2" s="101">
        <f t="shared" si="2"/>
        <v>86.093999999999994</v>
      </c>
      <c r="CO2" s="101">
        <f t="shared" si="2"/>
        <v>623.17499999999995</v>
      </c>
      <c r="CP2" s="101">
        <f>SUM(CK2:CO2)</f>
        <v>1494.8240000000001</v>
      </c>
    </row>
    <row r="3" spans="1:99" x14ac:dyDescent="0.2">
      <c r="H3" s="27">
        <v>2091.1913633323779</v>
      </c>
      <c r="I3" s="28">
        <v>100.07643068692079</v>
      </c>
      <c r="J3" s="29">
        <v>0</v>
      </c>
      <c r="K3" s="29">
        <v>0</v>
      </c>
      <c r="L3" s="29">
        <v>88.492404700487242</v>
      </c>
      <c r="M3" s="29">
        <v>0</v>
      </c>
      <c r="N3" s="29">
        <v>0</v>
      </c>
      <c r="O3" s="29">
        <v>0</v>
      </c>
      <c r="P3" s="29">
        <v>11.560141396770803</v>
      </c>
      <c r="Q3" s="29">
        <v>0</v>
      </c>
      <c r="R3" s="29">
        <v>0</v>
      </c>
      <c r="S3" s="29">
        <v>0</v>
      </c>
      <c r="T3" s="29">
        <v>0</v>
      </c>
      <c r="U3" s="29">
        <v>0</v>
      </c>
      <c r="V3" s="29">
        <v>0</v>
      </c>
      <c r="W3" s="28">
        <v>390.27419508932837</v>
      </c>
      <c r="X3" s="29"/>
      <c r="Y3" s="29"/>
      <c r="Z3" s="29"/>
      <c r="AA3" s="29"/>
      <c r="AB3" s="29"/>
      <c r="AC3" s="29"/>
      <c r="AD3" s="29"/>
      <c r="AE3" s="29">
        <v>24.171204738702588</v>
      </c>
      <c r="AF3" s="29">
        <v>0</v>
      </c>
      <c r="AG3" s="29"/>
      <c r="AH3" s="29"/>
      <c r="AI3" s="29"/>
      <c r="AJ3" s="29"/>
      <c r="AK3" s="29"/>
      <c r="AL3" s="29">
        <v>168.26693417407088</v>
      </c>
      <c r="AM3" s="29">
        <v>41.081494219929297</v>
      </c>
      <c r="AN3" s="29"/>
      <c r="AO3" s="29"/>
      <c r="AP3" s="29"/>
      <c r="AQ3" s="29">
        <v>156.75456195662557</v>
      </c>
      <c r="AR3" s="29"/>
      <c r="AS3" s="29"/>
      <c r="AT3" s="28">
        <v>642.18496226234834</v>
      </c>
      <c r="AU3" s="29">
        <v>637.28862138148463</v>
      </c>
      <c r="AV3" s="29">
        <v>0</v>
      </c>
      <c r="AW3" s="29">
        <v>0</v>
      </c>
      <c r="AX3" s="29">
        <v>4.8724562912009173</v>
      </c>
      <c r="AY3" s="29">
        <v>0</v>
      </c>
      <c r="AZ3" s="28">
        <v>156.44406229100983</v>
      </c>
      <c r="BA3" s="29"/>
      <c r="BB3" s="29"/>
      <c r="BC3" s="29"/>
      <c r="BD3" s="29">
        <v>0</v>
      </c>
      <c r="BE3" s="29"/>
      <c r="BF3" s="29">
        <v>124.05655870832139</v>
      </c>
      <c r="BG3" s="29">
        <v>0</v>
      </c>
      <c r="BH3" s="29">
        <v>12.754370879908283</v>
      </c>
      <c r="BI3" s="29">
        <v>19.633132702780166</v>
      </c>
      <c r="BJ3" s="29">
        <v>0</v>
      </c>
      <c r="BK3" s="29">
        <v>0</v>
      </c>
      <c r="BL3" s="29">
        <v>0</v>
      </c>
      <c r="BM3" s="29">
        <v>0</v>
      </c>
      <c r="BN3" s="29">
        <v>0</v>
      </c>
      <c r="BO3" s="28">
        <v>16.074328843030475</v>
      </c>
      <c r="BP3" s="29">
        <v>0</v>
      </c>
      <c r="BQ3" s="29">
        <v>16.074328843030475</v>
      </c>
      <c r="BR3" s="28"/>
      <c r="BS3" s="28">
        <v>66.208082545141878</v>
      </c>
      <c r="BT3" s="28">
        <v>719.95318620426099</v>
      </c>
      <c r="BU3" s="23">
        <v>2008</v>
      </c>
      <c r="BV3" s="30">
        <f>I10+I23+I35+I47+I59+AT10+W10+W23+AT23+AT35+W35+W47+AT47+AT59+W59</f>
        <v>10050.969714340308</v>
      </c>
      <c r="BW3" s="30">
        <f>AZ10+AZ23+AZ35+AZ47+AZ59</f>
        <v>7706.8644310690734</v>
      </c>
      <c r="BX3" s="30">
        <f>BO10+BO23+BO35+BO47+BO59</f>
        <v>69.766886404891565</v>
      </c>
      <c r="BY3" s="30">
        <f>BS10+BS23+BS35+BS47+BS59</f>
        <v>2031.9814655584214</v>
      </c>
      <c r="BZ3" s="30">
        <f>BT10+BT23+BT35+BT47+BT59</f>
        <v>14973.511990064009</v>
      </c>
      <c r="CB3" s="23">
        <v>2008</v>
      </c>
      <c r="CC3" s="31">
        <f t="shared" ref="CC3:CC11" si="3">BV3/1000</f>
        <v>10.050969714340308</v>
      </c>
      <c r="CD3" s="31">
        <f t="shared" si="1"/>
        <v>7.7068644310690733</v>
      </c>
      <c r="CE3" s="31">
        <f t="shared" si="1"/>
        <v>6.9766886404891565E-2</v>
      </c>
      <c r="CF3" s="31">
        <f t="shared" si="1"/>
        <v>2.0319814655584212</v>
      </c>
      <c r="CG3" s="31">
        <f t="shared" si="1"/>
        <v>14.97351199006401</v>
      </c>
      <c r="CJ3" s="23">
        <f t="shared" ref="CJ3:CJ13" si="4">CB3</f>
        <v>2008</v>
      </c>
      <c r="CK3" s="101">
        <f t="shared" ref="CK3:CK11" si="5">CC3*$CI$1</f>
        <v>420.81400000000002</v>
      </c>
      <c r="CL3" s="101">
        <f t="shared" si="2"/>
        <v>322.67099999999999</v>
      </c>
      <c r="CM3" s="101">
        <f t="shared" si="2"/>
        <v>2.9210000000000003</v>
      </c>
      <c r="CN3" s="101">
        <f t="shared" si="2"/>
        <v>85.074999999999989</v>
      </c>
      <c r="CO3" s="101">
        <f t="shared" si="2"/>
        <v>626.91099999999994</v>
      </c>
      <c r="CP3" s="101">
        <f t="shared" ref="CP3:CP13" si="6">SUM(CK3:CO3)</f>
        <v>1458.3919999999998</v>
      </c>
    </row>
    <row r="4" spans="1:99" x14ac:dyDescent="0.2">
      <c r="H4" s="27">
        <v>2080.9448743670582</v>
      </c>
      <c r="I4" s="28">
        <v>101.67669819432501</v>
      </c>
      <c r="J4" s="29">
        <v>0</v>
      </c>
      <c r="K4" s="29">
        <v>0</v>
      </c>
      <c r="L4" s="29">
        <v>90.11655679755421</v>
      </c>
      <c r="M4" s="29">
        <v>0</v>
      </c>
      <c r="N4" s="29">
        <v>0</v>
      </c>
      <c r="O4" s="29">
        <v>0</v>
      </c>
      <c r="P4" s="29">
        <v>11.560141396770803</v>
      </c>
      <c r="Q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8">
        <v>390.68023311359508</v>
      </c>
      <c r="X4" s="29"/>
      <c r="Y4" s="29"/>
      <c r="Z4" s="29"/>
      <c r="AA4" s="29"/>
      <c r="AB4" s="29"/>
      <c r="AC4" s="29"/>
      <c r="AD4" s="29"/>
      <c r="AE4" s="29">
        <v>21.973822489729624</v>
      </c>
      <c r="AF4" s="29">
        <v>0</v>
      </c>
      <c r="AG4" s="29"/>
      <c r="AH4" s="29"/>
      <c r="AI4" s="29"/>
      <c r="AJ4" s="29"/>
      <c r="AK4" s="29"/>
      <c r="AL4" s="29">
        <v>164.20655393140345</v>
      </c>
      <c r="AM4" s="29">
        <v>47.769179325499188</v>
      </c>
      <c r="AN4" s="29"/>
      <c r="AO4" s="29"/>
      <c r="AP4" s="29"/>
      <c r="AQ4" s="29">
        <v>156.75456195662557</v>
      </c>
      <c r="AR4" s="29"/>
      <c r="AS4" s="29"/>
      <c r="AT4" s="28">
        <v>683.60084073755604</v>
      </c>
      <c r="AU4" s="29">
        <v>678.60896149804148</v>
      </c>
      <c r="AV4" s="29">
        <v>0</v>
      </c>
      <c r="AW4" s="29">
        <v>0</v>
      </c>
      <c r="AX4" s="29">
        <v>4.9918792395146649</v>
      </c>
      <c r="AY4" s="29">
        <v>0</v>
      </c>
      <c r="AZ4" s="28">
        <v>116.43737460590427</v>
      </c>
      <c r="BA4" s="29"/>
      <c r="BB4" s="29"/>
      <c r="BC4" s="29"/>
      <c r="BD4" s="29">
        <v>0</v>
      </c>
      <c r="BE4" s="29"/>
      <c r="BF4" s="29">
        <v>88.635712238463739</v>
      </c>
      <c r="BG4" s="29">
        <v>0</v>
      </c>
      <c r="BH4" s="29">
        <v>8.16852966466036</v>
      </c>
      <c r="BI4" s="29">
        <v>19.633132702780166</v>
      </c>
      <c r="BJ4" s="29">
        <v>0</v>
      </c>
      <c r="BK4" s="29">
        <v>0</v>
      </c>
      <c r="BL4" s="29">
        <v>0</v>
      </c>
      <c r="BM4" s="29">
        <v>0</v>
      </c>
      <c r="BN4" s="29">
        <v>0</v>
      </c>
      <c r="BO4" s="28">
        <v>16.074328843030475</v>
      </c>
      <c r="BP4" s="29">
        <v>0</v>
      </c>
      <c r="BQ4" s="29">
        <v>16.074328843030475</v>
      </c>
      <c r="BR4" s="28"/>
      <c r="BS4" s="28">
        <v>66.184197955479121</v>
      </c>
      <c r="BT4" s="28">
        <v>706.26731632750545</v>
      </c>
      <c r="BU4" s="23">
        <v>2009</v>
      </c>
      <c r="BV4" s="30">
        <f>I9+I22+I34+I46+I58+AT9+W9+W22+AT22+AT34+W34+W46+AT46+AT58+W58</f>
        <v>8031.0021973822486</v>
      </c>
      <c r="BW4" s="30">
        <f>AZ9+AZ22+AZ34+AZ46+AZ58</f>
        <v>7164.349861469379</v>
      </c>
      <c r="BX4" s="30">
        <f>BO9+BO22+BO34+BO46+BO58</f>
        <v>67.64115792490685</v>
      </c>
      <c r="BY4" s="30">
        <f>BS9+BS22+BS34+BS46+BS58</f>
        <v>1854.5906181331804</v>
      </c>
      <c r="BZ4" s="30">
        <f>BT9+BT22+BT34+BT46+BT58</f>
        <v>12965.080729913061</v>
      </c>
      <c r="CB4" s="23">
        <v>2009</v>
      </c>
      <c r="CC4" s="31">
        <f t="shared" si="3"/>
        <v>8.0310021973822483</v>
      </c>
      <c r="CD4" s="31">
        <f t="shared" si="1"/>
        <v>7.164349861469379</v>
      </c>
      <c r="CE4" s="31">
        <f t="shared" si="1"/>
        <v>6.7641157924906853E-2</v>
      </c>
      <c r="CF4" s="31">
        <f t="shared" si="1"/>
        <v>1.8545906181331804</v>
      </c>
      <c r="CG4" s="31">
        <f t="shared" si="1"/>
        <v>12.965080729913062</v>
      </c>
      <c r="CJ4" s="23">
        <f t="shared" si="4"/>
        <v>2009</v>
      </c>
      <c r="CK4" s="101">
        <f t="shared" si="5"/>
        <v>336.24199999999996</v>
      </c>
      <c r="CL4" s="101">
        <f t="shared" si="2"/>
        <v>299.95699999999999</v>
      </c>
      <c r="CM4" s="101">
        <f t="shared" si="2"/>
        <v>2.8320000000000003</v>
      </c>
      <c r="CN4" s="101">
        <f t="shared" si="2"/>
        <v>77.647999999999996</v>
      </c>
      <c r="CO4" s="101">
        <f t="shared" si="2"/>
        <v>542.82200000000012</v>
      </c>
      <c r="CP4" s="101">
        <f t="shared" si="6"/>
        <v>1259.5010000000002</v>
      </c>
    </row>
    <row r="5" spans="1:99" x14ac:dyDescent="0.2">
      <c r="H5" s="27">
        <v>2138.0529282506927</v>
      </c>
      <c r="I5" s="28">
        <v>93.102130505397909</v>
      </c>
      <c r="J5" s="29">
        <v>0</v>
      </c>
      <c r="K5" s="29">
        <v>0</v>
      </c>
      <c r="L5" s="29">
        <v>78.81914588707366</v>
      </c>
      <c r="M5" s="29">
        <v>0</v>
      </c>
      <c r="N5" s="29">
        <v>0</v>
      </c>
      <c r="O5" s="29">
        <v>0</v>
      </c>
      <c r="P5" s="29">
        <v>14.282984618324257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8">
        <v>409.52517435750451</v>
      </c>
      <c r="X5" s="29"/>
      <c r="Y5" s="29"/>
      <c r="Z5" s="29"/>
      <c r="AA5" s="29"/>
      <c r="AB5" s="29"/>
      <c r="AC5" s="29"/>
      <c r="AD5" s="29"/>
      <c r="AE5" s="29">
        <v>25.26989586318907</v>
      </c>
      <c r="AF5" s="29"/>
      <c r="AG5" s="29"/>
      <c r="AH5" s="29"/>
      <c r="AI5" s="29"/>
      <c r="AJ5" s="29"/>
      <c r="AK5" s="29"/>
      <c r="AL5" s="29">
        <v>191.74548581255374</v>
      </c>
      <c r="AM5" s="29">
        <v>47.769179325499188</v>
      </c>
      <c r="AN5" s="29"/>
      <c r="AO5" s="29"/>
      <c r="AP5" s="29"/>
      <c r="AQ5" s="29">
        <v>144.74061335626254</v>
      </c>
      <c r="AR5" s="29"/>
      <c r="AS5" s="29"/>
      <c r="AT5" s="28">
        <v>676.33992548008018</v>
      </c>
      <c r="AU5" s="29">
        <v>672.08846852011084</v>
      </c>
      <c r="AV5" s="29">
        <v>0</v>
      </c>
      <c r="AW5" s="29">
        <v>0</v>
      </c>
      <c r="AX5" s="29">
        <v>4.2514569599694276</v>
      </c>
      <c r="AY5" s="29">
        <v>0</v>
      </c>
      <c r="AZ5" s="28">
        <v>124.70144262921562</v>
      </c>
      <c r="BA5" s="29"/>
      <c r="BB5" s="29"/>
      <c r="BC5" s="29"/>
      <c r="BD5" s="29">
        <v>0</v>
      </c>
      <c r="BE5" s="29"/>
      <c r="BF5" s="29">
        <v>99.885353969618791</v>
      </c>
      <c r="BG5" s="29">
        <v>0</v>
      </c>
      <c r="BH5" s="29">
        <v>5.4218018534441574</v>
      </c>
      <c r="BI5" s="29">
        <v>19.394286806152671</v>
      </c>
      <c r="BJ5" s="29">
        <v>0</v>
      </c>
      <c r="BK5" s="29">
        <v>0</v>
      </c>
      <c r="BL5" s="29">
        <v>0</v>
      </c>
      <c r="BM5" s="29">
        <v>0</v>
      </c>
      <c r="BN5" s="29">
        <v>0</v>
      </c>
      <c r="BO5" s="28">
        <v>15.859367536065729</v>
      </c>
      <c r="BP5" s="29">
        <v>0</v>
      </c>
      <c r="BQ5" s="29">
        <v>15.859367536065729</v>
      </c>
      <c r="BR5" s="28"/>
      <c r="BS5" s="28">
        <v>99.789815610967793</v>
      </c>
      <c r="BT5" s="28">
        <v>718.7350721314607</v>
      </c>
      <c r="BU5" s="23">
        <v>2010</v>
      </c>
      <c r="BV5" s="30">
        <f>I8+I21+I33+I45+I57+AT8+W8+W21+AT21+AT33+W33+W45+AT45+AT57+W57</f>
        <v>9453.8788573612328</v>
      </c>
      <c r="BW5" s="30">
        <f>AZ8+AZ21+AZ33+AZ45+AZ57</f>
        <v>7885.7122384637423</v>
      </c>
      <c r="BX5" s="30">
        <f>BO8+BO21+BO33+BO45+BO57</f>
        <v>117.17779688544951</v>
      </c>
      <c r="BY5" s="30">
        <f>BS8+BS21+BS33+BS45+BS57</f>
        <v>2167.4787427152</v>
      </c>
      <c r="BZ5" s="30">
        <f>BT8+BT21+BT33+BT45+BT57</f>
        <v>13867.751027037355</v>
      </c>
      <c r="CB5" s="23">
        <v>2010</v>
      </c>
      <c r="CC5" s="31">
        <f t="shared" si="3"/>
        <v>9.4538788573612322</v>
      </c>
      <c r="CD5" s="31">
        <f t="shared" si="1"/>
        <v>7.8857122384637419</v>
      </c>
      <c r="CE5" s="31">
        <f t="shared" si="1"/>
        <v>0.11717779688544951</v>
      </c>
      <c r="CF5" s="31">
        <f t="shared" si="1"/>
        <v>2.1674787427152</v>
      </c>
      <c r="CG5" s="31">
        <f t="shared" si="1"/>
        <v>13.867751027037356</v>
      </c>
      <c r="CJ5" s="23">
        <f t="shared" si="4"/>
        <v>2010</v>
      </c>
      <c r="CK5" s="101">
        <f t="shared" si="5"/>
        <v>395.81500000000011</v>
      </c>
      <c r="CL5" s="101">
        <f t="shared" si="2"/>
        <v>330.15899999999993</v>
      </c>
      <c r="CM5" s="101">
        <f t="shared" si="2"/>
        <v>4.9060000000000006</v>
      </c>
      <c r="CN5" s="101">
        <f t="shared" si="2"/>
        <v>90.748000000000005</v>
      </c>
      <c r="CO5" s="101">
        <f t="shared" si="2"/>
        <v>580.61500000000001</v>
      </c>
      <c r="CP5" s="101">
        <f t="shared" si="6"/>
        <v>1402.2429999999999</v>
      </c>
    </row>
    <row r="6" spans="1:99" x14ac:dyDescent="0.2">
      <c r="H6" s="27">
        <v>2267.4118658641441</v>
      </c>
      <c r="I6" s="28">
        <v>90.594248590809201</v>
      </c>
      <c r="J6" s="29">
        <v>0</v>
      </c>
      <c r="K6" s="29">
        <v>0</v>
      </c>
      <c r="L6" s="29">
        <v>76.311263972484952</v>
      </c>
      <c r="M6" s="29">
        <v>0</v>
      </c>
      <c r="N6" s="29">
        <v>0</v>
      </c>
      <c r="O6" s="29">
        <v>0</v>
      </c>
      <c r="P6" s="29">
        <v>14.282984618324257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8">
        <v>480.55794401452181</v>
      </c>
      <c r="X6" s="29"/>
      <c r="Y6" s="29"/>
      <c r="Z6" s="29"/>
      <c r="AA6" s="29"/>
      <c r="AB6" s="29"/>
      <c r="AC6" s="29"/>
      <c r="AD6" s="29"/>
      <c r="AE6" s="29">
        <v>29.664660361134995</v>
      </c>
      <c r="AF6" s="29">
        <v>0</v>
      </c>
      <c r="AG6" s="29"/>
      <c r="AH6" s="29"/>
      <c r="AI6" s="29"/>
      <c r="AJ6" s="29"/>
      <c r="AK6" s="29"/>
      <c r="AL6" s="29">
        <v>211.11588802904365</v>
      </c>
      <c r="AM6" s="29">
        <v>79.29683768032865</v>
      </c>
      <c r="AN6" s="29"/>
      <c r="AO6" s="29"/>
      <c r="AP6" s="29"/>
      <c r="AQ6" s="29">
        <v>160.50444253367726</v>
      </c>
      <c r="AR6" s="29"/>
      <c r="AS6" s="29"/>
      <c r="AT6" s="28">
        <v>683.31422566160313</v>
      </c>
      <c r="AU6" s="29">
        <v>679.75542180185346</v>
      </c>
      <c r="AV6" s="29">
        <v>0</v>
      </c>
      <c r="AW6" s="29">
        <v>0</v>
      </c>
      <c r="AX6" s="29">
        <v>3.5588038597496894</v>
      </c>
      <c r="AY6" s="29">
        <v>0</v>
      </c>
      <c r="AZ6" s="28">
        <v>143.25976879717206</v>
      </c>
      <c r="BA6" s="29"/>
      <c r="BB6" s="29"/>
      <c r="BC6" s="29"/>
      <c r="BD6" s="29">
        <v>0</v>
      </c>
      <c r="BE6" s="29"/>
      <c r="BF6" s="29">
        <v>120.25890895194419</v>
      </c>
      <c r="BG6" s="29">
        <v>0</v>
      </c>
      <c r="BH6" s="29">
        <v>3.8454189357026842</v>
      </c>
      <c r="BI6" s="29">
        <v>19.155440909525172</v>
      </c>
      <c r="BJ6" s="29">
        <v>0</v>
      </c>
      <c r="BK6" s="29">
        <v>0</v>
      </c>
      <c r="BL6" s="29">
        <v>0</v>
      </c>
      <c r="BM6" s="29">
        <v>0</v>
      </c>
      <c r="BN6" s="29">
        <v>0</v>
      </c>
      <c r="BO6" s="28">
        <v>15.692175408426483</v>
      </c>
      <c r="BP6" s="29">
        <v>0</v>
      </c>
      <c r="BQ6" s="29">
        <v>15.692175408426483</v>
      </c>
      <c r="BR6" s="28"/>
      <c r="BS6" s="28">
        <v>119.39906372408521</v>
      </c>
      <c r="BT6" s="28">
        <v>734.57055507786367</v>
      </c>
      <c r="BU6" s="23">
        <v>2011</v>
      </c>
      <c r="BV6" s="30">
        <f>I7+I20+I32+I44+I56+AT7+W7+W20+AT20+AT32+W32+W44+AT44+AT56+W56</f>
        <v>9235.8364383299886</v>
      </c>
      <c r="BW6" s="30">
        <f>AZ7+AZ20+AZ32+AZ44+AZ56</f>
        <v>7880.2904366102985</v>
      </c>
      <c r="BX6" s="30">
        <f>BO7+BO20+BO32+BO44+BO56</f>
        <v>112.83080156682908</v>
      </c>
      <c r="BY6" s="30">
        <f>BS7+BS20+BS32+BS44+BS56</f>
        <v>2039.7439571988152</v>
      </c>
      <c r="BZ6" s="30">
        <f>BT7+BT20+BT32+BT44+BT56</f>
        <v>13736.385783892232</v>
      </c>
      <c r="CB6" s="23">
        <v>2011</v>
      </c>
      <c r="CC6" s="31">
        <f t="shared" si="3"/>
        <v>9.2358364383299882</v>
      </c>
      <c r="CD6" s="31">
        <f t="shared" si="1"/>
        <v>7.8802904366102986</v>
      </c>
      <c r="CE6" s="31">
        <f t="shared" si="1"/>
        <v>0.11283080156682908</v>
      </c>
      <c r="CF6" s="31">
        <f t="shared" si="1"/>
        <v>2.0397439571988154</v>
      </c>
      <c r="CG6" s="31">
        <f t="shared" si="1"/>
        <v>13.736385783892231</v>
      </c>
      <c r="CJ6" s="23">
        <f t="shared" si="4"/>
        <v>2011</v>
      </c>
      <c r="CK6" s="101">
        <f t="shared" si="5"/>
        <v>386.68599999999998</v>
      </c>
      <c r="CL6" s="101">
        <f t="shared" si="2"/>
        <v>329.93200000000002</v>
      </c>
      <c r="CM6" s="101">
        <f t="shared" si="2"/>
        <v>4.7240000000000002</v>
      </c>
      <c r="CN6" s="101">
        <f t="shared" si="2"/>
        <v>85.4</v>
      </c>
      <c r="CO6" s="101">
        <f t="shared" si="2"/>
        <v>575.11500000000001</v>
      </c>
      <c r="CP6" s="101">
        <f t="shared" si="6"/>
        <v>1381.857</v>
      </c>
    </row>
    <row r="7" spans="1:99" x14ac:dyDescent="0.2">
      <c r="H7" s="27">
        <v>2404.3422184006877</v>
      </c>
      <c r="I7" s="28">
        <v>115.91191363332378</v>
      </c>
      <c r="J7" s="29">
        <v>0</v>
      </c>
      <c r="K7" s="29">
        <v>0</v>
      </c>
      <c r="L7" s="29">
        <v>99.574854304003054</v>
      </c>
      <c r="M7" s="29">
        <v>0</v>
      </c>
      <c r="N7" s="29">
        <v>0</v>
      </c>
      <c r="O7" s="29">
        <v>0</v>
      </c>
      <c r="P7" s="29">
        <v>16.33705932932072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8">
        <v>517.24467373650521</v>
      </c>
      <c r="X7" s="29"/>
      <c r="Y7" s="29"/>
      <c r="Z7" s="29"/>
      <c r="AA7" s="29"/>
      <c r="AB7" s="29"/>
      <c r="AC7" s="29"/>
      <c r="AD7" s="29"/>
      <c r="AE7" s="29">
        <v>26.368586987675549</v>
      </c>
      <c r="AF7" s="29">
        <v>1.0509219451609821</v>
      </c>
      <c r="AG7" s="29"/>
      <c r="AH7" s="29"/>
      <c r="AI7" s="29"/>
      <c r="AJ7" s="29"/>
      <c r="AK7" s="29"/>
      <c r="AL7" s="29">
        <v>244.76927486385782</v>
      </c>
      <c r="AM7" s="29">
        <v>89.806057131938474</v>
      </c>
      <c r="AN7" s="29"/>
      <c r="AO7" s="29"/>
      <c r="AP7" s="29"/>
      <c r="AQ7" s="29">
        <v>155.24983280787237</v>
      </c>
      <c r="AR7" s="29"/>
      <c r="AS7" s="29"/>
      <c r="AT7" s="28">
        <v>713.62376994363228</v>
      </c>
      <c r="AU7" s="29">
        <v>712.62061717779682</v>
      </c>
      <c r="AV7" s="29">
        <v>0</v>
      </c>
      <c r="AW7" s="29">
        <v>0</v>
      </c>
      <c r="AX7" s="29">
        <v>1.0031527658354829</v>
      </c>
      <c r="AY7" s="29">
        <v>0</v>
      </c>
      <c r="AZ7" s="28">
        <v>189.26148848762779</v>
      </c>
      <c r="BA7" s="29"/>
      <c r="BB7" s="29"/>
      <c r="BC7" s="29"/>
      <c r="BD7" s="29">
        <v>0</v>
      </c>
      <c r="BE7" s="29"/>
      <c r="BF7" s="29">
        <v>163.89605426578771</v>
      </c>
      <c r="BG7" s="29">
        <v>0</v>
      </c>
      <c r="BH7" s="29">
        <v>4.1081494219929295</v>
      </c>
      <c r="BI7" s="29">
        <v>21.257284799847138</v>
      </c>
      <c r="BJ7" s="29">
        <v>0</v>
      </c>
      <c r="BK7" s="29">
        <v>0</v>
      </c>
      <c r="BL7" s="29">
        <v>0</v>
      </c>
      <c r="BM7" s="29">
        <v>0</v>
      </c>
      <c r="BN7" s="29">
        <v>0</v>
      </c>
      <c r="BO7" s="28">
        <v>17.411865864144453</v>
      </c>
      <c r="BP7" s="29">
        <v>0</v>
      </c>
      <c r="BQ7" s="29">
        <v>17.411865864144453</v>
      </c>
      <c r="BR7" s="28"/>
      <c r="BS7" s="28">
        <v>107.28957676507117</v>
      </c>
      <c r="BT7" s="28">
        <v>743.5989299703831</v>
      </c>
      <c r="BU7" s="23">
        <v>2012</v>
      </c>
      <c r="BV7" s="30">
        <f>I6+I19+I31+I43+I55+AT6+W6+W19+AT19+AT31+W31+W43+AT43+AT55+W55</f>
        <v>8612.3292251839102</v>
      </c>
      <c r="BW7" s="30">
        <f>AZ6+AZ19+AZ31+AZ43+AZ55</f>
        <v>7693.2502149613056</v>
      </c>
      <c r="BX7" s="30">
        <f>BO6+BO19+BO31+BO43+BO55</f>
        <v>126.68386357122384</v>
      </c>
      <c r="BY7" s="30">
        <f>BS6+BS19+BS31+BS43+BS55</f>
        <v>2067.1395815419892</v>
      </c>
      <c r="BZ7" s="30">
        <f>BT6+BT19+BT31+BT43+BT55</f>
        <v>13626.659978981559</v>
      </c>
      <c r="CB7" s="23">
        <v>2012</v>
      </c>
      <c r="CC7" s="31">
        <f t="shared" si="3"/>
        <v>8.6123292251839096</v>
      </c>
      <c r="CD7" s="31">
        <f t="shared" si="1"/>
        <v>7.6932502149613056</v>
      </c>
      <c r="CE7" s="31">
        <f t="shared" si="1"/>
        <v>0.12668386357122383</v>
      </c>
      <c r="CF7" s="31">
        <f t="shared" si="1"/>
        <v>2.0671395815419893</v>
      </c>
      <c r="CG7" s="31">
        <f t="shared" si="1"/>
        <v>13.626659978981559</v>
      </c>
      <c r="CJ7" s="23">
        <f t="shared" si="4"/>
        <v>2012</v>
      </c>
      <c r="CK7" s="101">
        <f t="shared" si="5"/>
        <v>360.58099999999996</v>
      </c>
      <c r="CL7" s="101">
        <f t="shared" si="2"/>
        <v>322.10099999999994</v>
      </c>
      <c r="CM7" s="101">
        <f t="shared" si="2"/>
        <v>5.3039999999999994</v>
      </c>
      <c r="CN7" s="101">
        <f t="shared" si="2"/>
        <v>86.547000000000011</v>
      </c>
      <c r="CO7" s="101">
        <f t="shared" si="2"/>
        <v>570.52099999999996</v>
      </c>
      <c r="CP7" s="101">
        <f t="shared" si="6"/>
        <v>1345.0539999999999</v>
      </c>
    </row>
    <row r="8" spans="1:99" x14ac:dyDescent="0.2">
      <c r="H8" s="27">
        <v>2410.1461736887359</v>
      </c>
      <c r="I8" s="28">
        <v>105.06830992643546</v>
      </c>
      <c r="J8" s="29">
        <v>0</v>
      </c>
      <c r="K8" s="29">
        <v>0</v>
      </c>
      <c r="L8" s="29">
        <v>88.731250597114737</v>
      </c>
      <c r="M8" s="29">
        <v>0</v>
      </c>
      <c r="N8" s="29">
        <v>0</v>
      </c>
      <c r="O8" s="29">
        <v>0</v>
      </c>
      <c r="P8" s="29">
        <v>16.33705932932072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8">
        <v>546.71825738033817</v>
      </c>
      <c r="X8" s="29"/>
      <c r="Y8" s="29"/>
      <c r="Z8" s="29"/>
      <c r="AA8" s="29"/>
      <c r="AB8" s="29"/>
      <c r="AC8" s="29"/>
      <c r="AD8" s="29"/>
      <c r="AE8" s="29">
        <v>28.565969236648513</v>
      </c>
      <c r="AF8" s="29">
        <v>1.0509219451609821</v>
      </c>
      <c r="AG8" s="29"/>
      <c r="AH8" s="29"/>
      <c r="AI8" s="29"/>
      <c r="AJ8" s="29"/>
      <c r="AK8" s="29"/>
      <c r="AL8" s="29">
        <v>276.39247157733831</v>
      </c>
      <c r="AM8" s="29">
        <v>118.49144931690073</v>
      </c>
      <c r="AN8" s="29"/>
      <c r="AO8" s="29"/>
      <c r="AP8" s="29"/>
      <c r="AQ8" s="29">
        <v>122.24132989395241</v>
      </c>
      <c r="AR8" s="29"/>
      <c r="AS8" s="29"/>
      <c r="AT8" s="28">
        <v>713.14607815037732</v>
      </c>
      <c r="AU8" s="29">
        <v>712.11904079487908</v>
      </c>
      <c r="AV8" s="29">
        <v>0</v>
      </c>
      <c r="AW8" s="29">
        <v>0</v>
      </c>
      <c r="AX8" s="29">
        <v>1.0031527658354829</v>
      </c>
      <c r="AY8" s="29">
        <v>0</v>
      </c>
      <c r="AZ8" s="28">
        <v>183.00372599598737</v>
      </c>
      <c r="BA8" s="29"/>
      <c r="BB8" s="29"/>
      <c r="BC8" s="29"/>
      <c r="BD8" s="29">
        <v>0</v>
      </c>
      <c r="BE8" s="29"/>
      <c r="BF8" s="29">
        <v>156.99340785325307</v>
      </c>
      <c r="BG8" s="29">
        <v>0</v>
      </c>
      <c r="BH8" s="29">
        <v>3.8931881150281837</v>
      </c>
      <c r="BI8" s="29">
        <v>22.117130027706121</v>
      </c>
      <c r="BJ8" s="29">
        <v>0</v>
      </c>
      <c r="BK8" s="29">
        <v>0</v>
      </c>
      <c r="BL8" s="29">
        <v>0</v>
      </c>
      <c r="BM8" s="29">
        <v>0</v>
      </c>
      <c r="BN8" s="29">
        <v>0</v>
      </c>
      <c r="BO8" s="28">
        <v>18.128403554026942</v>
      </c>
      <c r="BP8" s="29">
        <v>0</v>
      </c>
      <c r="BQ8" s="29">
        <v>18.128403554026942</v>
      </c>
      <c r="BR8" s="28"/>
      <c r="BS8" s="28">
        <v>112.0187255182956</v>
      </c>
      <c r="BT8" s="28">
        <v>732.06267316327501</v>
      </c>
      <c r="BU8" s="23">
        <v>2013</v>
      </c>
      <c r="BV8" s="30">
        <f>I5+I18+I30+I42+I54+AT5+W5+W18+AT18+AT30+W30+W42+AT42+AT54+W54</f>
        <v>8246.9188879335052</v>
      </c>
      <c r="BW8" s="30">
        <f>AZ5+AZ18+AZ30+AZ42+AZ54</f>
        <v>7901.0461450272287</v>
      </c>
      <c r="BX8" s="30">
        <f>BO5+BO18+BO30+BO42+BO54</f>
        <v>149.11149326454571</v>
      </c>
      <c r="BY8" s="30">
        <f>BS5+BS18+BS30+BS42+BS54</f>
        <v>2005.9233782363617</v>
      </c>
      <c r="BZ8" s="30">
        <f>BT5+BT18+BT30+BT42+BT54</f>
        <v>13507.810260819719</v>
      </c>
      <c r="CB8" s="23">
        <v>2013</v>
      </c>
      <c r="CC8" s="31">
        <f t="shared" si="3"/>
        <v>8.2469188879335054</v>
      </c>
      <c r="CD8" s="31">
        <f t="shared" si="1"/>
        <v>7.9010461450272285</v>
      </c>
      <c r="CE8" s="31">
        <f t="shared" si="1"/>
        <v>0.1491114932645457</v>
      </c>
      <c r="CF8" s="31">
        <f t="shared" si="1"/>
        <v>2.0059233782363619</v>
      </c>
      <c r="CG8" s="31">
        <f t="shared" si="1"/>
        <v>13.507810260819719</v>
      </c>
      <c r="CJ8" s="23">
        <f t="shared" si="4"/>
        <v>2013</v>
      </c>
      <c r="CK8" s="101">
        <f t="shared" si="5"/>
        <v>345.28200000000004</v>
      </c>
      <c r="CL8" s="101">
        <f t="shared" si="2"/>
        <v>330.80100000000004</v>
      </c>
      <c r="CM8" s="101">
        <f t="shared" si="2"/>
        <v>6.2429999999999994</v>
      </c>
      <c r="CN8" s="101">
        <f t="shared" si="2"/>
        <v>83.984000000000009</v>
      </c>
      <c r="CO8" s="101">
        <f t="shared" si="2"/>
        <v>565.54499999999996</v>
      </c>
      <c r="CP8" s="101">
        <f t="shared" si="6"/>
        <v>1331.855</v>
      </c>
    </row>
    <row r="9" spans="1:99" x14ac:dyDescent="0.2">
      <c r="H9" s="27">
        <v>2318.6681952804051</v>
      </c>
      <c r="I9" s="28">
        <v>93.93809114359415</v>
      </c>
      <c r="J9" s="29">
        <v>0</v>
      </c>
      <c r="K9" s="29">
        <v>0</v>
      </c>
      <c r="L9" s="29">
        <v>76.239610203496696</v>
      </c>
      <c r="M9" s="29">
        <v>0</v>
      </c>
      <c r="N9" s="29">
        <v>0</v>
      </c>
      <c r="O9" s="29">
        <v>0</v>
      </c>
      <c r="P9" s="29">
        <v>17.698480940097447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8">
        <v>532.02923473774717</v>
      </c>
      <c r="X9" s="29"/>
      <c r="Y9" s="29"/>
      <c r="Z9" s="29"/>
      <c r="AA9" s="29"/>
      <c r="AB9" s="29"/>
      <c r="AC9" s="29"/>
      <c r="AD9" s="29"/>
      <c r="AE9" s="29">
        <v>25.26989586318907</v>
      </c>
      <c r="AF9" s="29">
        <v>1.0509219451609821</v>
      </c>
      <c r="AG9" s="29"/>
      <c r="AH9" s="29"/>
      <c r="AI9" s="29"/>
      <c r="AJ9" s="29"/>
      <c r="AK9" s="29"/>
      <c r="AL9" s="29">
        <v>273.33524410050632</v>
      </c>
      <c r="AM9" s="29">
        <v>93.651476067641156</v>
      </c>
      <c r="AN9" s="29"/>
      <c r="AO9" s="29"/>
      <c r="AP9" s="29"/>
      <c r="AQ9" s="29">
        <v>138.74558135091237</v>
      </c>
      <c r="AR9" s="29"/>
      <c r="AS9" s="29"/>
      <c r="AT9" s="28">
        <v>661.7225566064775</v>
      </c>
      <c r="AU9" s="29">
        <v>660.69551925097926</v>
      </c>
      <c r="AV9" s="29">
        <v>0</v>
      </c>
      <c r="AW9" s="29">
        <v>0</v>
      </c>
      <c r="AX9" s="29">
        <v>1.0031527658354829</v>
      </c>
      <c r="AY9" s="29">
        <v>0</v>
      </c>
      <c r="AZ9" s="28">
        <v>177.79688544950798</v>
      </c>
      <c r="BA9" s="29"/>
      <c r="BB9" s="29"/>
      <c r="BC9" s="29"/>
      <c r="BD9" s="29">
        <v>0</v>
      </c>
      <c r="BE9" s="29"/>
      <c r="BF9" s="29">
        <v>151.45218305149515</v>
      </c>
      <c r="BG9" s="29">
        <v>0</v>
      </c>
      <c r="BH9" s="29">
        <v>4.2036877806439286</v>
      </c>
      <c r="BI9" s="29">
        <v>22.141014617368871</v>
      </c>
      <c r="BJ9" s="29">
        <v>0</v>
      </c>
      <c r="BK9" s="29">
        <v>0</v>
      </c>
      <c r="BL9" s="29">
        <v>0</v>
      </c>
      <c r="BM9" s="29">
        <v>0</v>
      </c>
      <c r="BN9" s="29">
        <v>0</v>
      </c>
      <c r="BO9" s="28">
        <v>18.152288143689692</v>
      </c>
      <c r="BP9" s="29">
        <v>0</v>
      </c>
      <c r="BQ9" s="29">
        <v>18.152288143689692</v>
      </c>
      <c r="BR9" s="28"/>
      <c r="BS9" s="28">
        <v>112.95022451514282</v>
      </c>
      <c r="BT9" s="28">
        <v>722.10279927390843</v>
      </c>
      <c r="BU9" s="23">
        <v>2014</v>
      </c>
      <c r="BV9" s="30">
        <f>I4+I17+I29+I41+I53+AT4+W4+W17+AT17+AT29+W29+W41+AT41+AT53+W53</f>
        <v>8098.5955861278298</v>
      </c>
      <c r="BW9" s="30">
        <f>AZ4+AZ17+AZ29+AZ41+AZ53</f>
        <v>7871.500907614407</v>
      </c>
      <c r="BX9" s="30">
        <f>BO4+BO17+BO29+BO41+BO53</f>
        <v>155.0348715009076</v>
      </c>
      <c r="BY9" s="30">
        <f>BS4+BS17+BS29+BS41+BS53</f>
        <v>1812.0999331231487</v>
      </c>
      <c r="BZ9" s="30">
        <f>BT4+BT17+BT29+BT41+BT53</f>
        <v>13434.651762682717</v>
      </c>
      <c r="CB9" s="23">
        <v>2014</v>
      </c>
      <c r="CC9" s="31">
        <f t="shared" si="3"/>
        <v>8.0985955861278303</v>
      </c>
      <c r="CD9" s="31">
        <f t="shared" si="1"/>
        <v>7.8715009076144069</v>
      </c>
      <c r="CE9" s="31">
        <f t="shared" si="1"/>
        <v>0.15503487150090761</v>
      </c>
      <c r="CF9" s="31">
        <f t="shared" si="1"/>
        <v>1.8120999331231487</v>
      </c>
      <c r="CG9" s="31">
        <f t="shared" si="1"/>
        <v>13.434651762682718</v>
      </c>
      <c r="CJ9" s="23">
        <f t="shared" si="4"/>
        <v>2014</v>
      </c>
      <c r="CK9" s="101">
        <f t="shared" si="5"/>
        <v>339.072</v>
      </c>
      <c r="CL9" s="101">
        <f t="shared" si="2"/>
        <v>329.56400000000002</v>
      </c>
      <c r="CM9" s="101">
        <f t="shared" si="2"/>
        <v>6.4910000000000005</v>
      </c>
      <c r="CN9" s="101">
        <f t="shared" si="2"/>
        <v>75.868999999999986</v>
      </c>
      <c r="CO9" s="101">
        <f t="shared" si="2"/>
        <v>562.48200000000008</v>
      </c>
      <c r="CP9" s="101">
        <f t="shared" si="6"/>
        <v>1313.4780000000001</v>
      </c>
    </row>
    <row r="10" spans="1:99" x14ac:dyDescent="0.2">
      <c r="H10" s="27">
        <v>2683.9352249928343</v>
      </c>
      <c r="I10" s="28">
        <v>173.01996751695805</v>
      </c>
      <c r="J10" s="29">
        <v>0</v>
      </c>
      <c r="K10" s="29">
        <v>0</v>
      </c>
      <c r="L10" s="29">
        <v>149.18314703353397</v>
      </c>
      <c r="M10" s="29">
        <v>0</v>
      </c>
      <c r="N10" s="29">
        <v>0</v>
      </c>
      <c r="O10" s="29">
        <v>0</v>
      </c>
      <c r="P10" s="29">
        <v>23.836820483424095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8">
        <v>644.52565204929772</v>
      </c>
      <c r="X10" s="29"/>
      <c r="Y10" s="29"/>
      <c r="Z10" s="29"/>
      <c r="AA10" s="29"/>
      <c r="AB10" s="29"/>
      <c r="AC10" s="29"/>
      <c r="AD10" s="29"/>
      <c r="AE10" s="29">
        <v>31.862042610107956</v>
      </c>
      <c r="AF10" s="29">
        <v>1.0509219451609821</v>
      </c>
      <c r="AG10" s="29"/>
      <c r="AH10" s="29"/>
      <c r="AI10" s="29"/>
      <c r="AJ10" s="29"/>
      <c r="AK10" s="29"/>
      <c r="AL10" s="29">
        <v>326.35903315181042</v>
      </c>
      <c r="AM10" s="29">
        <v>123.26836724945065</v>
      </c>
      <c r="AN10" s="29"/>
      <c r="AO10" s="29"/>
      <c r="AP10" s="29"/>
      <c r="AQ10" s="29">
        <v>161.98528709276775</v>
      </c>
      <c r="AR10" s="29"/>
      <c r="AS10" s="29"/>
      <c r="AT10" s="28">
        <v>722.91487532244196</v>
      </c>
      <c r="AU10" s="29">
        <v>721.91172255660649</v>
      </c>
      <c r="AV10" s="29">
        <v>0</v>
      </c>
      <c r="AW10" s="29">
        <v>0</v>
      </c>
      <c r="AX10" s="29">
        <v>1.0031527658354829</v>
      </c>
      <c r="AY10" s="29">
        <v>0</v>
      </c>
      <c r="AZ10" s="28">
        <v>181.78561192318716</v>
      </c>
      <c r="BA10" s="29"/>
      <c r="BB10" s="29"/>
      <c r="BC10" s="29"/>
      <c r="BD10" s="29">
        <v>0</v>
      </c>
      <c r="BE10" s="29"/>
      <c r="BF10" s="29">
        <v>155.48867870449985</v>
      </c>
      <c r="BG10" s="29">
        <v>0</v>
      </c>
      <c r="BH10" s="29">
        <v>2.9616891181809497</v>
      </c>
      <c r="BI10" s="29">
        <v>23.335244100506351</v>
      </c>
      <c r="BJ10" s="29">
        <v>0</v>
      </c>
      <c r="BK10" s="29">
        <v>0</v>
      </c>
      <c r="BL10" s="29">
        <v>0</v>
      </c>
      <c r="BM10" s="29">
        <v>0</v>
      </c>
      <c r="BN10" s="29">
        <v>0</v>
      </c>
      <c r="BO10" s="28">
        <v>19.083787140536923</v>
      </c>
      <c r="BP10" s="29">
        <v>0</v>
      </c>
      <c r="BQ10" s="29">
        <v>19.083787140536923</v>
      </c>
      <c r="BR10" s="28"/>
      <c r="BS10" s="28">
        <v>120.25890895194419</v>
      </c>
      <c r="BT10" s="28">
        <v>822.34642208846844</v>
      </c>
      <c r="BU10" s="23">
        <v>2015</v>
      </c>
      <c r="BV10" s="30">
        <f>I3+I16+I28+I40+I52+AT3+W3+W16+AT16+AT28+W28+W40+AT40+AT52+W52</f>
        <v>8185.2249928346228</v>
      </c>
      <c r="BW10" s="30">
        <f>AZ3+AZ16+AZ28+AZ40+AZ52</f>
        <v>8171.1569695232638</v>
      </c>
      <c r="BX10" s="30">
        <f>BO3+BO16+BO28+BO40+BO52</f>
        <v>148.84876277825546</v>
      </c>
      <c r="BY10" s="30">
        <f>BS3+BS16+BS28+BS40+BS52</f>
        <v>1852.0110824496032</v>
      </c>
      <c r="BZ10" s="30">
        <f>BT3+BT16+BT28+BT40+BT52</f>
        <v>13472.747683194804</v>
      </c>
      <c r="CB10" s="23">
        <v>2015</v>
      </c>
      <c r="CC10" s="31">
        <f t="shared" si="3"/>
        <v>8.1852249928346232</v>
      </c>
      <c r="CD10" s="31">
        <f t="shared" si="1"/>
        <v>8.1711569695232633</v>
      </c>
      <c r="CE10" s="31">
        <f t="shared" si="1"/>
        <v>0.14884876277825546</v>
      </c>
      <c r="CF10" s="31">
        <f t="shared" si="1"/>
        <v>1.8520110824496032</v>
      </c>
      <c r="CG10" s="31">
        <f t="shared" si="1"/>
        <v>13.472747683194804</v>
      </c>
      <c r="CJ10" s="23">
        <f t="shared" si="4"/>
        <v>2015</v>
      </c>
      <c r="CK10" s="101">
        <f t="shared" si="5"/>
        <v>342.69900000000001</v>
      </c>
      <c r="CL10" s="101">
        <f t="shared" si="2"/>
        <v>342.11</v>
      </c>
      <c r="CM10" s="101">
        <f t="shared" si="2"/>
        <v>6.2319999999999993</v>
      </c>
      <c r="CN10" s="101">
        <f t="shared" si="2"/>
        <v>77.539999999999992</v>
      </c>
      <c r="CO10" s="101">
        <f t="shared" si="2"/>
        <v>564.07700000000011</v>
      </c>
      <c r="CP10" s="101">
        <f t="shared" si="6"/>
        <v>1332.6579999999999</v>
      </c>
    </row>
    <row r="11" spans="1:99" x14ac:dyDescent="0.2">
      <c r="H11" s="27">
        <v>2800.7786376230056</v>
      </c>
      <c r="I11" s="28">
        <v>215.10461450272282</v>
      </c>
      <c r="J11" s="29">
        <v>0</v>
      </c>
      <c r="K11" s="29">
        <v>0</v>
      </c>
      <c r="L11" s="29">
        <v>189.26148848762779</v>
      </c>
      <c r="M11" s="29">
        <v>0</v>
      </c>
      <c r="N11" s="29">
        <v>0</v>
      </c>
      <c r="O11" s="29">
        <v>0</v>
      </c>
      <c r="P11" s="29">
        <v>25.867010604757809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8">
        <v>744.53042896723025</v>
      </c>
      <c r="X11" s="29"/>
      <c r="Y11" s="29"/>
      <c r="Z11" s="29"/>
      <c r="AA11" s="29"/>
      <c r="AB11" s="29"/>
      <c r="AC11" s="29"/>
      <c r="AD11" s="29"/>
      <c r="AE11" s="29">
        <v>32.960733734594442</v>
      </c>
      <c r="AF11" s="29">
        <v>1.0509219451609821</v>
      </c>
      <c r="AG11" s="29"/>
      <c r="AH11" s="29"/>
      <c r="AI11" s="29"/>
      <c r="AJ11" s="29"/>
      <c r="AK11" s="29"/>
      <c r="AL11" s="29">
        <v>344.72628260246489</v>
      </c>
      <c r="AM11" s="29">
        <v>149.0637240852202</v>
      </c>
      <c r="AN11" s="29"/>
      <c r="AO11" s="29"/>
      <c r="AP11" s="29"/>
      <c r="AQ11" s="29">
        <v>216.75265118945256</v>
      </c>
      <c r="AR11" s="29"/>
      <c r="AS11" s="29"/>
      <c r="AT11" s="28">
        <v>716.15553644788383</v>
      </c>
      <c r="AU11" s="29">
        <v>715.1284990923856</v>
      </c>
      <c r="AV11" s="29">
        <v>0</v>
      </c>
      <c r="AW11" s="29">
        <v>0</v>
      </c>
      <c r="AX11" s="29">
        <v>1.0031527658354829</v>
      </c>
      <c r="AY11" s="29">
        <v>0</v>
      </c>
      <c r="AZ11" s="28">
        <v>135.42562338779018</v>
      </c>
      <c r="BA11" s="29"/>
      <c r="BB11" s="29"/>
      <c r="BC11" s="29"/>
      <c r="BD11" s="29">
        <v>0</v>
      </c>
      <c r="BE11" s="29"/>
      <c r="BF11" s="29">
        <v>117.24945065443775</v>
      </c>
      <c r="BG11" s="29">
        <v>0</v>
      </c>
      <c r="BH11" s="29">
        <v>3.4632655010986908</v>
      </c>
      <c r="BI11" s="29">
        <v>14.71290723225375</v>
      </c>
      <c r="BJ11" s="29">
        <v>0</v>
      </c>
      <c r="BK11" s="29">
        <v>0</v>
      </c>
      <c r="BL11" s="29">
        <v>0</v>
      </c>
      <c r="BM11" s="29">
        <v>0</v>
      </c>
      <c r="BN11" s="29">
        <v>0</v>
      </c>
      <c r="BO11" s="28">
        <v>12.061717779688545</v>
      </c>
      <c r="BP11" s="29">
        <v>0</v>
      </c>
      <c r="BQ11" s="29">
        <v>12.061717779688545</v>
      </c>
      <c r="BR11" s="28"/>
      <c r="BS11" s="28">
        <v>126.75551734021209</v>
      </c>
      <c r="BT11" s="28">
        <v>850.72131460781497</v>
      </c>
      <c r="BU11" s="23">
        <v>2016</v>
      </c>
      <c r="BV11" s="30">
        <f>I2+I15+I27+I39+I51+AT2+W2+W15+AT15+AT27+W27+W39+AT39+AT51+W51</f>
        <v>8074.0661125441857</v>
      </c>
      <c r="BW11" s="30">
        <f>AZ2+AZ15+AZ27+AZ39+AZ51</f>
        <v>8356.9790770994568</v>
      </c>
      <c r="BX11" s="30">
        <f>BO2+BO15+BO27+BO39+BO51</f>
        <v>147.39180280882772</v>
      </c>
      <c r="BY11" s="30">
        <f>BS2+BS15+BS27+BS39+BS51</f>
        <v>1913.6333237794975</v>
      </c>
      <c r="BZ11" s="30">
        <f>BT2+BT15+BT27+BT39+BT51</f>
        <v>13570.841692939717</v>
      </c>
      <c r="CA11" s="30"/>
      <c r="CB11" s="23">
        <v>2016</v>
      </c>
      <c r="CC11" s="31">
        <f t="shared" si="3"/>
        <v>8.0740661125441857</v>
      </c>
      <c r="CD11" s="31">
        <f t="shared" si="1"/>
        <v>8.3569790770994565</v>
      </c>
      <c r="CE11" s="31">
        <f t="shared" si="1"/>
        <v>0.14739180280882772</v>
      </c>
      <c r="CF11" s="31">
        <f t="shared" si="1"/>
        <v>1.9136333237794974</v>
      </c>
      <c r="CG11" s="31">
        <f t="shared" si="1"/>
        <v>13.570841692939718</v>
      </c>
      <c r="CJ11" s="23">
        <f t="shared" si="4"/>
        <v>2016</v>
      </c>
      <c r="CK11" s="101">
        <f t="shared" si="5"/>
        <v>338.04499999999996</v>
      </c>
      <c r="CL11" s="101">
        <f t="shared" si="2"/>
        <v>349.89000000000004</v>
      </c>
      <c r="CM11" s="101">
        <f t="shared" si="2"/>
        <v>6.1709999999999994</v>
      </c>
      <c r="CN11" s="101">
        <f t="shared" si="2"/>
        <v>80.12</v>
      </c>
      <c r="CO11" s="101">
        <f t="shared" si="2"/>
        <v>568.18400000000008</v>
      </c>
      <c r="CP11" s="101">
        <f t="shared" si="6"/>
        <v>1342.41</v>
      </c>
      <c r="CU11" s="23">
        <f>117*CI1</f>
        <v>4898.5560000000005</v>
      </c>
    </row>
    <row r="12" spans="1:99" x14ac:dyDescent="0.2">
      <c r="BU12" s="23">
        <v>2017</v>
      </c>
      <c r="BV12" s="23" t="s">
        <v>266</v>
      </c>
      <c r="CB12" s="23">
        <v>2017</v>
      </c>
      <c r="CC12" s="32">
        <f t="shared" ref="CC12:CF12" si="7">CC11/CC2</f>
        <v>0.75782778974647524</v>
      </c>
      <c r="CD12" s="32">
        <f t="shared" si="7"/>
        <v>1.037830430449433</v>
      </c>
      <c r="CE12" s="32">
        <f t="shared" si="7"/>
        <v>2.6281942078364562</v>
      </c>
      <c r="CF12" s="32">
        <f t="shared" si="7"/>
        <v>0.93061072780913889</v>
      </c>
      <c r="CG12" s="32">
        <f>CG11/CG2</f>
        <v>0.91175672965057997</v>
      </c>
      <c r="CJ12" s="23">
        <f t="shared" si="4"/>
        <v>2017</v>
      </c>
      <c r="CK12" s="101">
        <f>'2018 energy balance'!J39+'2018 energy balance'!U39+'2018 energy balance'!AD39+'2018 energy balance'!BA39</f>
        <v>292.92647383000002</v>
      </c>
      <c r="CL12" s="101">
        <f>'2018 energy balance'!BI39+'2018 energy balance'!BJ39+'2018 energy balance'!BK39+'2018 energy balance'!BL39+'2018 energy balance'!BM39+'2018 energy balance'!BN39+'2018 energy balance'!BO39+'2018 energy balance'!BP39+'2018 energy balance'!BQ39+'2018 energy balance'!BR39+'2018 energy balance'!BS39</f>
        <v>362.44452022599995</v>
      </c>
      <c r="CM12" s="101">
        <f>'2018 energy balance'!BU39</f>
        <v>6.1365470000000002</v>
      </c>
      <c r="CN12" s="101">
        <f>'2018 energy balance'!BY39</f>
        <v>79.639963000000009</v>
      </c>
      <c r="CO12" s="101">
        <f>'2018 energy balance'!BZ39</f>
        <v>574.63640279999993</v>
      </c>
      <c r="CP12" s="101">
        <f t="shared" si="6"/>
        <v>1315.7839068559997</v>
      </c>
    </row>
    <row r="13" spans="1:99" x14ac:dyDescent="0.2">
      <c r="BU13" s="23">
        <v>2018</v>
      </c>
      <c r="CB13" s="23">
        <v>2018</v>
      </c>
      <c r="CJ13" s="23">
        <f t="shared" si="4"/>
        <v>2018</v>
      </c>
      <c r="CK13" s="101">
        <f>'2018 energy balance'!J17+'2018 energy balance'!U17+'2018 energy balance'!AD17+'2018 energy balance'!BA17</f>
        <v>294.62031451892301</v>
      </c>
      <c r="CL13" s="101">
        <f>'2018 energy balance'!BI17+'2018 energy balance'!BJ17+'2018 energy balance'!BK17+'2018 energy balance'!BL17+'2018 energy balance'!BM17+'2018 energy balance'!BN17+'2018 energy balance'!BO17+'2018 energy balance'!BP17+'2018 energy balance'!BQ17+'2018 energy balance'!BR17+'2018 energy balance'!BS17</f>
        <v>375.01800087599997</v>
      </c>
      <c r="CM13" s="101">
        <f>'2018 energy balance'!BU17</f>
        <v>6.424042</v>
      </c>
      <c r="CN13" s="101">
        <f>'2018 energy balance'!BY17</f>
        <v>80.109162000000012</v>
      </c>
      <c r="CO13" s="101">
        <f>'2018 energy balance'!BZ17</f>
        <v>581.50285559999998</v>
      </c>
      <c r="CP13" s="101">
        <f t="shared" si="6"/>
        <v>1337.6743749949228</v>
      </c>
    </row>
    <row r="14" spans="1:99" x14ac:dyDescent="0.2">
      <c r="A14" s="23" t="s">
        <v>96</v>
      </c>
    </row>
    <row r="15" spans="1:99" x14ac:dyDescent="0.2">
      <c r="H15" s="27">
        <v>6012.5394095729434</v>
      </c>
      <c r="I15" s="28">
        <v>636.38100697430013</v>
      </c>
      <c r="J15" s="29">
        <v>0</v>
      </c>
      <c r="K15" s="29">
        <v>0</v>
      </c>
      <c r="L15" s="29">
        <v>432.8843030476736</v>
      </c>
      <c r="M15" s="29">
        <v>0</v>
      </c>
      <c r="N15" s="29">
        <v>0</v>
      </c>
      <c r="O15" s="29">
        <v>0</v>
      </c>
      <c r="P15" s="29">
        <v>203.49670392662654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8">
        <v>788.7169198433171</v>
      </c>
      <c r="X15" s="29"/>
      <c r="Y15" s="29"/>
      <c r="Z15" s="29"/>
      <c r="AA15" s="29"/>
      <c r="AB15" s="29"/>
      <c r="AC15" s="29"/>
      <c r="AD15" s="29">
        <v>170.67927773000858</v>
      </c>
      <c r="AE15" s="29">
        <v>210.30381198051018</v>
      </c>
      <c r="AF15" s="29">
        <v>0</v>
      </c>
      <c r="AG15" s="29">
        <v>0</v>
      </c>
      <c r="AH15" s="29"/>
      <c r="AI15" s="29"/>
      <c r="AJ15" s="29">
        <v>0</v>
      </c>
      <c r="AK15" s="29">
        <v>0</v>
      </c>
      <c r="AL15" s="29">
        <v>392.20884685201105</v>
      </c>
      <c r="AM15" s="29">
        <v>10.509219451609821</v>
      </c>
      <c r="AN15" s="29">
        <v>0</v>
      </c>
      <c r="AO15" s="29">
        <v>0</v>
      </c>
      <c r="AP15" s="29">
        <v>0</v>
      </c>
      <c r="AQ15" s="29">
        <v>5.0157638291774145</v>
      </c>
      <c r="AR15" s="29"/>
      <c r="AS15" s="29"/>
      <c r="AT15" s="28">
        <v>299.63217731919366</v>
      </c>
      <c r="AU15" s="29">
        <v>248.42361708225852</v>
      </c>
      <c r="AV15" s="29">
        <v>0</v>
      </c>
      <c r="AW15" s="29">
        <v>51.208560236935128</v>
      </c>
      <c r="AX15" s="29">
        <v>0</v>
      </c>
      <c r="AY15" s="29">
        <v>0</v>
      </c>
      <c r="AZ15" s="28">
        <v>237.89051304098595</v>
      </c>
      <c r="BA15" s="29"/>
      <c r="BB15" s="29"/>
      <c r="BC15" s="29"/>
      <c r="BD15" s="29">
        <v>0</v>
      </c>
      <c r="BE15" s="29"/>
      <c r="BF15" s="29">
        <v>201.20378331900258</v>
      </c>
      <c r="BG15" s="29">
        <v>0</v>
      </c>
      <c r="BH15" s="29">
        <v>2.4123435559377087</v>
      </c>
      <c r="BI15" s="29">
        <v>28.924238081589756</v>
      </c>
      <c r="BJ15" s="29">
        <v>0</v>
      </c>
      <c r="BK15" s="29">
        <v>0</v>
      </c>
      <c r="BL15" s="29">
        <v>0</v>
      </c>
      <c r="BM15" s="29">
        <v>5.3501480844559088</v>
      </c>
      <c r="BN15" s="29">
        <v>0</v>
      </c>
      <c r="BO15" s="28">
        <v>80.180567497850376</v>
      </c>
      <c r="BP15" s="29">
        <v>80.180567497850376</v>
      </c>
      <c r="BQ15" s="29">
        <v>0</v>
      </c>
      <c r="BR15" s="28"/>
      <c r="BS15" s="28">
        <v>35.420846469857644</v>
      </c>
      <c r="BT15" s="28">
        <v>3934.3173784274386</v>
      </c>
      <c r="CJ15" s="23" t="s">
        <v>140</v>
      </c>
      <c r="CK15" s="32">
        <f t="shared" ref="CK15:CP15" si="8">(CK11-CK2)/CK2</f>
        <v>-0.24217221025352489</v>
      </c>
      <c r="CL15" s="32">
        <f t="shared" si="8"/>
        <v>3.78304304494331E-2</v>
      </c>
      <c r="CM15" s="32">
        <f t="shared" si="8"/>
        <v>1.628194207836456</v>
      </c>
      <c r="CN15" s="32">
        <f t="shared" si="8"/>
        <v>-6.9389272190861037E-2</v>
      </c>
      <c r="CO15" s="32">
        <f t="shared" si="8"/>
        <v>-8.8243270349420103E-2</v>
      </c>
      <c r="CP15" s="32">
        <f t="shared" si="8"/>
        <v>-0.10196116733474976</v>
      </c>
    </row>
    <row r="16" spans="1:99" x14ac:dyDescent="0.2">
      <c r="H16" s="27">
        <v>6008.7178752269037</v>
      </c>
      <c r="I16" s="28">
        <v>600.31527658354821</v>
      </c>
      <c r="J16" s="29">
        <v>0</v>
      </c>
      <c r="K16" s="29">
        <v>0</v>
      </c>
      <c r="L16" s="29">
        <v>430.20922900544565</v>
      </c>
      <c r="M16" s="29">
        <v>0</v>
      </c>
      <c r="N16" s="29">
        <v>0</v>
      </c>
      <c r="O16" s="29">
        <v>0</v>
      </c>
      <c r="P16" s="29">
        <v>170.10604757810259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8">
        <v>831.8763733639056</v>
      </c>
      <c r="X16" s="29"/>
      <c r="Y16" s="29"/>
      <c r="Z16" s="29"/>
      <c r="AA16" s="29"/>
      <c r="AB16" s="29"/>
      <c r="AC16" s="29"/>
      <c r="AD16" s="29">
        <v>166.26062864239992</v>
      </c>
      <c r="AE16" s="29">
        <v>237.84274386166044</v>
      </c>
      <c r="AF16" s="29">
        <v>0</v>
      </c>
      <c r="AG16" s="29">
        <v>0</v>
      </c>
      <c r="AH16" s="29"/>
      <c r="AI16" s="29"/>
      <c r="AJ16" s="29">
        <v>1.0270373554982324</v>
      </c>
      <c r="AK16" s="29">
        <v>0</v>
      </c>
      <c r="AL16" s="29">
        <v>415.99789815610967</v>
      </c>
      <c r="AM16" s="29">
        <v>5.7323015190599023</v>
      </c>
      <c r="AN16" s="29">
        <v>0</v>
      </c>
      <c r="AO16" s="29">
        <v>0</v>
      </c>
      <c r="AP16" s="29">
        <v>0</v>
      </c>
      <c r="AQ16" s="29">
        <v>5.0157638291774145</v>
      </c>
      <c r="AR16" s="29"/>
      <c r="AS16" s="29"/>
      <c r="AT16" s="28">
        <v>319.07423330467179</v>
      </c>
      <c r="AU16" s="29">
        <v>258.16852966466035</v>
      </c>
      <c r="AV16" s="29">
        <v>0</v>
      </c>
      <c r="AW16" s="29">
        <v>60.90570364001146</v>
      </c>
      <c r="AX16" s="29">
        <v>0</v>
      </c>
      <c r="AY16" s="29">
        <v>0</v>
      </c>
      <c r="AZ16" s="28">
        <v>264.78456100124197</v>
      </c>
      <c r="BA16" s="29"/>
      <c r="BB16" s="29"/>
      <c r="BC16" s="29"/>
      <c r="BD16" s="29">
        <v>0</v>
      </c>
      <c r="BE16" s="29"/>
      <c r="BF16" s="29">
        <v>229.38759912104709</v>
      </c>
      <c r="BG16" s="29">
        <v>0</v>
      </c>
      <c r="BH16" s="29">
        <v>2.3884589662749591</v>
      </c>
      <c r="BI16" s="29">
        <v>24.935511607910573</v>
      </c>
      <c r="BJ16" s="29">
        <v>0</v>
      </c>
      <c r="BK16" s="29">
        <v>0</v>
      </c>
      <c r="BL16" s="29">
        <v>0</v>
      </c>
      <c r="BM16" s="29">
        <v>8.0729913060093619</v>
      </c>
      <c r="BN16" s="29">
        <v>0</v>
      </c>
      <c r="BO16" s="28">
        <v>84.097640202541314</v>
      </c>
      <c r="BP16" s="29">
        <v>84.097640202541314</v>
      </c>
      <c r="BQ16" s="29">
        <v>0</v>
      </c>
      <c r="BR16" s="28"/>
      <c r="BS16" s="28">
        <v>38.239228050062096</v>
      </c>
      <c r="BT16" s="28">
        <v>3870.3305627209324</v>
      </c>
    </row>
    <row r="17" spans="1:96" x14ac:dyDescent="0.2">
      <c r="H17" s="27">
        <v>5922.6378140823535</v>
      </c>
      <c r="I17" s="28">
        <v>612.11426387694655</v>
      </c>
      <c r="J17" s="29">
        <v>0</v>
      </c>
      <c r="K17" s="29">
        <v>0</v>
      </c>
      <c r="L17" s="29">
        <v>479.88917550396479</v>
      </c>
      <c r="M17" s="29">
        <v>0</v>
      </c>
      <c r="N17" s="29">
        <v>0</v>
      </c>
      <c r="O17" s="29">
        <v>0</v>
      </c>
      <c r="P17" s="29">
        <v>132.2489729626445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8">
        <v>783.84446355211617</v>
      </c>
      <c r="X17" s="29"/>
      <c r="Y17" s="29"/>
      <c r="Z17" s="29"/>
      <c r="AA17" s="29"/>
      <c r="AB17" s="29"/>
      <c r="AC17" s="29"/>
      <c r="AD17" s="29">
        <v>146.43641922231777</v>
      </c>
      <c r="AE17" s="29">
        <v>224.61068118849718</v>
      </c>
      <c r="AF17" s="29">
        <v>0</v>
      </c>
      <c r="AG17" s="29">
        <v>0</v>
      </c>
      <c r="AH17" s="29"/>
      <c r="AI17" s="29"/>
      <c r="AJ17" s="29">
        <v>0</v>
      </c>
      <c r="AK17" s="29">
        <v>0</v>
      </c>
      <c r="AL17" s="29">
        <v>401.66714435845989</v>
      </c>
      <c r="AM17" s="29">
        <v>8.5984522785898534</v>
      </c>
      <c r="AN17" s="29">
        <v>0</v>
      </c>
      <c r="AO17" s="29">
        <v>0</v>
      </c>
      <c r="AP17" s="29">
        <v>0</v>
      </c>
      <c r="AQ17" s="29">
        <v>2.5078819145887072</v>
      </c>
      <c r="AR17" s="29"/>
      <c r="AS17" s="29"/>
      <c r="AT17" s="28">
        <v>332.09133467087031</v>
      </c>
      <c r="AU17" s="29">
        <v>261.91841024171202</v>
      </c>
      <c r="AV17" s="29">
        <v>0</v>
      </c>
      <c r="AW17" s="29">
        <v>70.1729244291583</v>
      </c>
      <c r="AX17" s="29">
        <v>0</v>
      </c>
      <c r="AY17" s="29">
        <v>0</v>
      </c>
      <c r="AZ17" s="28">
        <v>251.74357504538071</v>
      </c>
      <c r="BA17" s="29"/>
      <c r="BB17" s="29"/>
      <c r="BC17" s="29"/>
      <c r="BD17" s="29">
        <v>0</v>
      </c>
      <c r="BE17" s="29"/>
      <c r="BF17" s="29">
        <v>214.62692270946783</v>
      </c>
      <c r="BG17" s="29">
        <v>0</v>
      </c>
      <c r="BH17" s="29">
        <v>2.3884589662749591</v>
      </c>
      <c r="BI17" s="29">
        <v>24.505588993981082</v>
      </c>
      <c r="BJ17" s="29">
        <v>0</v>
      </c>
      <c r="BK17" s="29">
        <v>0</v>
      </c>
      <c r="BL17" s="29">
        <v>0</v>
      </c>
      <c r="BM17" s="29">
        <v>10.222604375656825</v>
      </c>
      <c r="BN17" s="29">
        <v>0</v>
      </c>
      <c r="BO17" s="28">
        <v>83.524410050635325</v>
      </c>
      <c r="BP17" s="29">
        <v>83.524410050635325</v>
      </c>
      <c r="BQ17" s="29">
        <v>0</v>
      </c>
      <c r="BR17" s="28"/>
      <c r="BS17" s="28">
        <v>37.665997898156107</v>
      </c>
      <c r="BT17" s="28">
        <v>3821.6776535779113</v>
      </c>
    </row>
    <row r="18" spans="1:96" x14ac:dyDescent="0.2">
      <c r="H18" s="27">
        <v>6029.1153147988916</v>
      </c>
      <c r="I18" s="28">
        <v>606.09534728193364</v>
      </c>
      <c r="J18" s="29">
        <v>0</v>
      </c>
      <c r="K18" s="29">
        <v>0</v>
      </c>
      <c r="L18" s="29">
        <v>451.01270660170059</v>
      </c>
      <c r="M18" s="29">
        <v>0</v>
      </c>
      <c r="N18" s="29">
        <v>0</v>
      </c>
      <c r="O18" s="29">
        <v>0</v>
      </c>
      <c r="P18" s="29">
        <v>155.05875609057037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8">
        <v>859.79745867965983</v>
      </c>
      <c r="X18" s="29"/>
      <c r="Y18" s="29"/>
      <c r="Z18" s="29"/>
      <c r="AA18" s="29"/>
      <c r="AB18" s="29"/>
      <c r="AC18" s="29"/>
      <c r="AD18" s="29">
        <v>143.14034584885832</v>
      </c>
      <c r="AE18" s="29">
        <v>233.42409477405178</v>
      </c>
      <c r="AF18" s="29">
        <v>0</v>
      </c>
      <c r="AG18" s="29">
        <v>0</v>
      </c>
      <c r="AH18" s="29"/>
      <c r="AI18" s="29"/>
      <c r="AJ18" s="29">
        <v>0</v>
      </c>
      <c r="AK18" s="29">
        <v>0</v>
      </c>
      <c r="AL18" s="29">
        <v>460.06496608388267</v>
      </c>
      <c r="AM18" s="29">
        <v>18.152288143689692</v>
      </c>
      <c r="AN18" s="29">
        <v>0</v>
      </c>
      <c r="AO18" s="29">
        <v>0</v>
      </c>
      <c r="AP18" s="29">
        <v>0</v>
      </c>
      <c r="AQ18" s="29">
        <v>5.0157638291774145</v>
      </c>
      <c r="AR18" s="29"/>
      <c r="AS18" s="29"/>
      <c r="AT18" s="28">
        <v>342.14674691888791</v>
      </c>
      <c r="AU18" s="29">
        <v>272.90532148657684</v>
      </c>
      <c r="AV18" s="29">
        <v>0</v>
      </c>
      <c r="AW18" s="29">
        <v>69.265310021973818</v>
      </c>
      <c r="AX18" s="29">
        <v>0</v>
      </c>
      <c r="AY18" s="29">
        <v>0</v>
      </c>
      <c r="AZ18" s="28">
        <v>377.4481704404318</v>
      </c>
      <c r="BA18" s="29"/>
      <c r="BB18" s="29"/>
      <c r="BC18" s="29"/>
      <c r="BD18" s="29">
        <v>0</v>
      </c>
      <c r="BE18" s="29"/>
      <c r="BF18" s="29">
        <v>336.39056081016525</v>
      </c>
      <c r="BG18" s="29">
        <v>0</v>
      </c>
      <c r="BH18" s="29">
        <v>2.3884589662749591</v>
      </c>
      <c r="BI18" s="29">
        <v>21.496130696474633</v>
      </c>
      <c r="BJ18" s="29">
        <v>0</v>
      </c>
      <c r="BK18" s="29">
        <v>0</v>
      </c>
      <c r="BL18" s="29">
        <v>0</v>
      </c>
      <c r="BM18" s="29">
        <v>17.173019967516957</v>
      </c>
      <c r="BN18" s="29">
        <v>0</v>
      </c>
      <c r="BO18" s="28">
        <v>80.538836342791626</v>
      </c>
      <c r="BP18" s="29">
        <v>80.538836342791626</v>
      </c>
      <c r="BQ18" s="29">
        <v>0</v>
      </c>
      <c r="BR18" s="28"/>
      <c r="BS18" s="28">
        <v>35.826884494124393</v>
      </c>
      <c r="BT18" s="28">
        <v>3727.2618706410622</v>
      </c>
      <c r="CK18" s="23">
        <f>CK13/CK2</f>
        <v>0.66047852139888708</v>
      </c>
    </row>
    <row r="19" spans="1:96" x14ac:dyDescent="0.2">
      <c r="H19" s="27">
        <v>6019.8480940097443</v>
      </c>
      <c r="I19" s="28">
        <v>607.33734594439659</v>
      </c>
      <c r="J19" s="29">
        <v>0</v>
      </c>
      <c r="K19" s="29">
        <v>0</v>
      </c>
      <c r="L19" s="29">
        <v>432.8843030476736</v>
      </c>
      <c r="M19" s="29">
        <v>0</v>
      </c>
      <c r="N19" s="29">
        <v>0</v>
      </c>
      <c r="O19" s="29">
        <v>0</v>
      </c>
      <c r="P19" s="29">
        <v>174.42915830706028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8">
        <v>841.83624725327218</v>
      </c>
      <c r="X19" s="29"/>
      <c r="Y19" s="29"/>
      <c r="Z19" s="29"/>
      <c r="AA19" s="29"/>
      <c r="AB19" s="29"/>
      <c r="AC19" s="29"/>
      <c r="AD19" s="29">
        <v>144.23903697334478</v>
      </c>
      <c r="AE19" s="29">
        <v>230.12802140059233</v>
      </c>
      <c r="AF19" s="29">
        <v>0</v>
      </c>
      <c r="AG19" s="29">
        <v>0</v>
      </c>
      <c r="AH19" s="29"/>
      <c r="AI19" s="29"/>
      <c r="AJ19" s="29">
        <v>0</v>
      </c>
      <c r="AK19" s="29">
        <v>0</v>
      </c>
      <c r="AL19" s="29">
        <v>421.1330849336008</v>
      </c>
      <c r="AM19" s="29">
        <v>42.992261392949267</v>
      </c>
      <c r="AN19" s="29">
        <v>0</v>
      </c>
      <c r="AO19" s="29">
        <v>0</v>
      </c>
      <c r="AP19" s="29">
        <v>0</v>
      </c>
      <c r="AQ19" s="29">
        <v>3.3438425527849431</v>
      </c>
      <c r="AR19" s="29"/>
      <c r="AS19" s="29"/>
      <c r="AT19" s="28">
        <v>343.38874558135092</v>
      </c>
      <c r="AU19" s="29">
        <v>275.43708799082833</v>
      </c>
      <c r="AV19" s="29">
        <v>0</v>
      </c>
      <c r="AW19" s="29">
        <v>67.951657590522586</v>
      </c>
      <c r="AX19" s="29">
        <v>0</v>
      </c>
      <c r="AY19" s="29">
        <v>0</v>
      </c>
      <c r="AZ19" s="28">
        <v>378.95289958918505</v>
      </c>
      <c r="BA19" s="29"/>
      <c r="BB19" s="29"/>
      <c r="BC19" s="29"/>
      <c r="BD19" s="29">
        <v>0</v>
      </c>
      <c r="BE19" s="29"/>
      <c r="BF19" s="29">
        <v>330.03725995987389</v>
      </c>
      <c r="BG19" s="29">
        <v>0</v>
      </c>
      <c r="BH19" s="29">
        <v>2.3884589662749591</v>
      </c>
      <c r="BI19" s="29">
        <v>30.524505588993978</v>
      </c>
      <c r="BJ19" s="29">
        <v>0</v>
      </c>
      <c r="BK19" s="29">
        <v>0</v>
      </c>
      <c r="BL19" s="29">
        <v>0</v>
      </c>
      <c r="BM19" s="29">
        <v>16.002675074042227</v>
      </c>
      <c r="BN19" s="29">
        <v>0</v>
      </c>
      <c r="BO19" s="28">
        <v>71.128308015668281</v>
      </c>
      <c r="BP19" s="29">
        <v>71.128308015668281</v>
      </c>
      <c r="BQ19" s="29">
        <v>0</v>
      </c>
      <c r="BR19" s="28"/>
      <c r="BS19" s="28">
        <v>37.570459539505109</v>
      </c>
      <c r="BT19" s="28">
        <v>3739.6340880863663</v>
      </c>
    </row>
    <row r="20" spans="1:96" x14ac:dyDescent="0.2">
      <c r="H20" s="27">
        <v>6254.1559186013183</v>
      </c>
      <c r="I20" s="28">
        <v>584.45590904748258</v>
      </c>
      <c r="J20" s="29">
        <v>0</v>
      </c>
      <c r="K20" s="29">
        <v>0</v>
      </c>
      <c r="L20" s="29">
        <v>412.77347855163845</v>
      </c>
      <c r="M20" s="29">
        <v>0</v>
      </c>
      <c r="N20" s="29">
        <v>0</v>
      </c>
      <c r="O20" s="29">
        <v>0</v>
      </c>
      <c r="P20" s="29">
        <v>171.70631508550682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8">
        <v>940.47960256042802</v>
      </c>
      <c r="X20" s="29"/>
      <c r="Y20" s="29"/>
      <c r="Z20" s="29"/>
      <c r="AA20" s="29"/>
      <c r="AB20" s="29"/>
      <c r="AC20" s="29"/>
      <c r="AD20" s="29">
        <v>153.05245055889938</v>
      </c>
      <c r="AE20" s="29">
        <v>257.64306869207985</v>
      </c>
      <c r="AF20" s="29">
        <v>0</v>
      </c>
      <c r="AG20" s="29">
        <v>0</v>
      </c>
      <c r="AH20" s="29"/>
      <c r="AI20" s="29">
        <v>0</v>
      </c>
      <c r="AJ20" s="29">
        <v>0</v>
      </c>
      <c r="AK20" s="29">
        <v>0</v>
      </c>
      <c r="AL20" s="29">
        <v>451.89643641922231</v>
      </c>
      <c r="AM20" s="29">
        <v>74.519919747778729</v>
      </c>
      <c r="AN20" s="29">
        <v>0</v>
      </c>
      <c r="AO20" s="29">
        <v>0</v>
      </c>
      <c r="AP20" s="29">
        <v>0</v>
      </c>
      <c r="AQ20" s="29">
        <v>3.3438425527849431</v>
      </c>
      <c r="AR20" s="29"/>
      <c r="AS20" s="29"/>
      <c r="AT20" s="28">
        <v>299.46498519155438</v>
      </c>
      <c r="AU20" s="29">
        <v>232.92251839113402</v>
      </c>
      <c r="AV20" s="29">
        <v>0</v>
      </c>
      <c r="AW20" s="29">
        <v>66.566351390083113</v>
      </c>
      <c r="AX20" s="29">
        <v>0</v>
      </c>
      <c r="AY20" s="29">
        <v>0</v>
      </c>
      <c r="AZ20" s="28">
        <v>521.25728479984707</v>
      </c>
      <c r="BA20" s="29"/>
      <c r="BB20" s="29"/>
      <c r="BC20" s="29"/>
      <c r="BD20" s="29">
        <v>0</v>
      </c>
      <c r="BE20" s="29"/>
      <c r="BF20" s="29">
        <v>463.3132702780166</v>
      </c>
      <c r="BG20" s="29">
        <v>0</v>
      </c>
      <c r="BH20" s="29">
        <v>0</v>
      </c>
      <c r="BI20" s="29">
        <v>39.218496226234834</v>
      </c>
      <c r="BJ20" s="29">
        <v>0</v>
      </c>
      <c r="BK20" s="29">
        <v>0</v>
      </c>
      <c r="BL20" s="29">
        <v>0</v>
      </c>
      <c r="BM20" s="29">
        <v>18.72551829559568</v>
      </c>
      <c r="BN20" s="29">
        <v>0</v>
      </c>
      <c r="BO20" s="28">
        <v>73.63618993025699</v>
      </c>
      <c r="BP20" s="29">
        <v>73.63618993025699</v>
      </c>
      <c r="BQ20" s="29">
        <v>0</v>
      </c>
      <c r="BR20" s="28"/>
      <c r="BS20" s="28">
        <v>34.775962548963406</v>
      </c>
      <c r="BT20" s="28">
        <v>3800.0859845227856</v>
      </c>
      <c r="CR20" s="23">
        <f>CP13/CP2</f>
        <v>0.8948708175644241</v>
      </c>
    </row>
    <row r="21" spans="1:96" x14ac:dyDescent="0.2">
      <c r="H21" s="27">
        <v>6235.3826311263965</v>
      </c>
      <c r="I21" s="28">
        <v>590.33151810451898</v>
      </c>
      <c r="J21" s="29">
        <v>0</v>
      </c>
      <c r="K21" s="29">
        <v>0</v>
      </c>
      <c r="L21" s="29">
        <v>389.27104232349285</v>
      </c>
      <c r="M21" s="29">
        <v>0</v>
      </c>
      <c r="N21" s="29">
        <v>0</v>
      </c>
      <c r="O21" s="29">
        <v>0</v>
      </c>
      <c r="P21" s="29">
        <v>201.06047578102607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8">
        <v>987.46059042705645</v>
      </c>
      <c r="X21" s="29"/>
      <c r="Y21" s="29"/>
      <c r="Z21" s="29"/>
      <c r="AA21" s="29"/>
      <c r="AB21" s="29"/>
      <c r="AC21" s="29"/>
      <c r="AD21" s="29">
        <v>153.05245055889938</v>
      </c>
      <c r="AE21" s="29">
        <v>268.65386452660744</v>
      </c>
      <c r="AF21" s="29">
        <v>0</v>
      </c>
      <c r="AG21" s="29">
        <v>0</v>
      </c>
      <c r="AH21" s="29"/>
      <c r="AI21" s="29">
        <v>0</v>
      </c>
      <c r="AJ21" s="29">
        <v>0</v>
      </c>
      <c r="AK21" s="29">
        <v>0</v>
      </c>
      <c r="AL21" s="29">
        <v>456.0045858412152</v>
      </c>
      <c r="AM21" s="29">
        <v>102.22604375656826</v>
      </c>
      <c r="AN21" s="29">
        <v>0</v>
      </c>
      <c r="AO21" s="29">
        <v>0</v>
      </c>
      <c r="AP21" s="29">
        <v>0</v>
      </c>
      <c r="AQ21" s="29">
        <v>7.5236457437661217</v>
      </c>
      <c r="AR21" s="29"/>
      <c r="AS21" s="29"/>
      <c r="AT21" s="28">
        <v>257.47587656444063</v>
      </c>
      <c r="AU21" s="29">
        <v>220.38310881819049</v>
      </c>
      <c r="AV21" s="29">
        <v>0</v>
      </c>
      <c r="AW21" s="29">
        <v>37.092767746250118</v>
      </c>
      <c r="AX21" s="29">
        <v>0</v>
      </c>
      <c r="AY21" s="29">
        <v>0</v>
      </c>
      <c r="AZ21" s="28">
        <v>474.03745103659116</v>
      </c>
      <c r="BA21" s="29"/>
      <c r="BB21" s="29"/>
      <c r="BC21" s="29"/>
      <c r="BD21" s="29">
        <v>0</v>
      </c>
      <c r="BE21" s="29"/>
      <c r="BF21" s="29">
        <v>409.47740517817903</v>
      </c>
      <c r="BG21" s="29">
        <v>0</v>
      </c>
      <c r="BH21" s="29">
        <v>0</v>
      </c>
      <c r="BI21" s="29">
        <v>42.32349288239228</v>
      </c>
      <c r="BJ21" s="29">
        <v>0</v>
      </c>
      <c r="BK21" s="29">
        <v>0</v>
      </c>
      <c r="BL21" s="29">
        <v>0</v>
      </c>
      <c r="BM21" s="29">
        <v>22.236552976019873</v>
      </c>
      <c r="BN21" s="29">
        <v>0</v>
      </c>
      <c r="BO21" s="28">
        <v>63.580777682239415</v>
      </c>
      <c r="BP21" s="29">
        <v>63.580777682239415</v>
      </c>
      <c r="BQ21" s="29">
        <v>0</v>
      </c>
      <c r="BR21" s="28"/>
      <c r="BS21" s="28">
        <v>34.107194038406419</v>
      </c>
      <c r="BT21" s="28">
        <v>3828.3653386834812</v>
      </c>
    </row>
    <row r="22" spans="1:96" x14ac:dyDescent="0.2">
      <c r="H22" s="27">
        <v>5525.4609725804912</v>
      </c>
      <c r="I22" s="28">
        <v>459.49173593197668</v>
      </c>
      <c r="J22" s="29">
        <v>0</v>
      </c>
      <c r="K22" s="29">
        <v>0</v>
      </c>
      <c r="L22" s="29">
        <v>293.97152956912197</v>
      </c>
      <c r="M22" s="29">
        <v>0</v>
      </c>
      <c r="N22" s="29">
        <v>0</v>
      </c>
      <c r="O22" s="29">
        <v>0</v>
      </c>
      <c r="P22" s="29">
        <v>165.54409095251742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8">
        <v>890.29807967899103</v>
      </c>
      <c r="X22" s="29"/>
      <c r="Y22" s="29"/>
      <c r="Z22" s="29"/>
      <c r="AA22" s="29"/>
      <c r="AB22" s="29"/>
      <c r="AC22" s="29"/>
      <c r="AD22" s="29">
        <v>240.04012611063339</v>
      </c>
      <c r="AE22" s="29">
        <v>191.57829368491448</v>
      </c>
      <c r="AF22" s="29">
        <v>0</v>
      </c>
      <c r="AG22" s="29"/>
      <c r="AH22" s="29"/>
      <c r="AI22" s="29">
        <v>0</v>
      </c>
      <c r="AJ22" s="29"/>
      <c r="AK22" s="29"/>
      <c r="AL22" s="29">
        <v>367.91821916499475</v>
      </c>
      <c r="AM22" s="29">
        <v>90.761440718448455</v>
      </c>
      <c r="AN22" s="29"/>
      <c r="AO22" s="29"/>
      <c r="AP22" s="29"/>
      <c r="AQ22" s="29"/>
      <c r="AR22" s="29"/>
      <c r="AS22" s="29"/>
      <c r="AT22" s="28">
        <v>232.54036495653003</v>
      </c>
      <c r="AU22" s="29">
        <v>210.7576191841024</v>
      </c>
      <c r="AV22" s="29">
        <v>0</v>
      </c>
      <c r="AW22" s="29">
        <v>21.758861182764878</v>
      </c>
      <c r="AX22" s="29">
        <v>0</v>
      </c>
      <c r="AY22" s="29">
        <v>0</v>
      </c>
      <c r="AZ22" s="28">
        <v>344.32024457819813</v>
      </c>
      <c r="BA22" s="29"/>
      <c r="BB22" s="29"/>
      <c r="BC22" s="29"/>
      <c r="BD22" s="29">
        <v>0</v>
      </c>
      <c r="BE22" s="29"/>
      <c r="BF22" s="29">
        <v>323.062959778351</v>
      </c>
      <c r="BG22" s="29">
        <v>0</v>
      </c>
      <c r="BH22" s="29">
        <v>0</v>
      </c>
      <c r="BI22" s="29">
        <v>21.257284799847138</v>
      </c>
      <c r="BJ22" s="29">
        <v>0</v>
      </c>
      <c r="BK22" s="29">
        <v>0</v>
      </c>
      <c r="BL22" s="29">
        <v>0</v>
      </c>
      <c r="BM22" s="29">
        <v>0</v>
      </c>
      <c r="BN22" s="29">
        <v>0</v>
      </c>
      <c r="BO22" s="28">
        <v>21.257284799847138</v>
      </c>
      <c r="BP22" s="29">
        <v>0</v>
      </c>
      <c r="BQ22" s="29">
        <v>21.257284799847138</v>
      </c>
      <c r="BR22" s="28"/>
      <c r="BS22" s="28">
        <v>27.347855163848283</v>
      </c>
      <c r="BT22" s="28">
        <v>3550.2054074710995</v>
      </c>
    </row>
    <row r="23" spans="1:96" x14ac:dyDescent="0.2">
      <c r="H23" s="27">
        <v>6674.4769274863856</v>
      </c>
      <c r="I23" s="28">
        <v>647.08130314321193</v>
      </c>
      <c r="J23" s="29">
        <v>0</v>
      </c>
      <c r="K23" s="29">
        <v>0</v>
      </c>
      <c r="L23" s="29">
        <v>394.64507499761152</v>
      </c>
      <c r="M23" s="29">
        <v>0</v>
      </c>
      <c r="N23" s="29">
        <v>0</v>
      </c>
      <c r="O23" s="29">
        <v>0</v>
      </c>
      <c r="P23" s="29">
        <v>252.43622814560044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8">
        <v>971.62510748065347</v>
      </c>
      <c r="X23" s="29"/>
      <c r="Y23" s="29"/>
      <c r="Z23" s="29"/>
      <c r="AA23" s="29"/>
      <c r="AB23" s="29"/>
      <c r="AC23" s="29"/>
      <c r="AD23" s="29">
        <v>268.65386452660744</v>
      </c>
      <c r="AE23" s="29">
        <v>192.70086939906372</v>
      </c>
      <c r="AF23" s="29">
        <v>0</v>
      </c>
      <c r="AG23" s="29"/>
      <c r="AH23" s="29"/>
      <c r="AI23" s="29">
        <v>0</v>
      </c>
      <c r="AJ23" s="29">
        <v>2.0540747109964648</v>
      </c>
      <c r="AK23" s="29"/>
      <c r="AL23" s="29">
        <v>385.33008502913918</v>
      </c>
      <c r="AM23" s="29">
        <v>113.69064679468806</v>
      </c>
      <c r="AN23" s="29"/>
      <c r="AO23" s="29"/>
      <c r="AP23" s="29"/>
      <c r="AQ23" s="29">
        <v>9.1955670201585935</v>
      </c>
      <c r="AR23" s="29"/>
      <c r="AS23" s="29"/>
      <c r="AT23" s="28">
        <v>238.46374319289194</v>
      </c>
      <c r="AU23" s="29">
        <v>210.59042705646317</v>
      </c>
      <c r="AV23" s="29">
        <v>0</v>
      </c>
      <c r="AW23" s="29">
        <v>27.873316136428773</v>
      </c>
      <c r="AX23" s="29">
        <v>0</v>
      </c>
      <c r="AY23" s="29">
        <v>0</v>
      </c>
      <c r="AZ23" s="28">
        <v>414.13490016241519</v>
      </c>
      <c r="BA23" s="29"/>
      <c r="BB23" s="29"/>
      <c r="BC23" s="29"/>
      <c r="BD23" s="29">
        <v>0</v>
      </c>
      <c r="BE23" s="29"/>
      <c r="BF23" s="29">
        <v>393.9046527180663</v>
      </c>
      <c r="BG23" s="29">
        <v>0</v>
      </c>
      <c r="BH23" s="29">
        <v>0</v>
      </c>
      <c r="BI23" s="29">
        <v>20.230247444348905</v>
      </c>
      <c r="BJ23" s="29">
        <v>0</v>
      </c>
      <c r="BK23" s="29">
        <v>0</v>
      </c>
      <c r="BL23" s="29">
        <v>0</v>
      </c>
      <c r="BM23" s="29">
        <v>0</v>
      </c>
      <c r="BN23" s="29">
        <v>0</v>
      </c>
      <c r="BO23" s="28">
        <v>20.230247444348905</v>
      </c>
      <c r="BP23" s="29">
        <v>0</v>
      </c>
      <c r="BQ23" s="29">
        <v>20.230247444348905</v>
      </c>
      <c r="BR23" s="28"/>
      <c r="BS23" s="28">
        <v>27.300085984522784</v>
      </c>
      <c r="BT23" s="28">
        <v>4355.6415400783417</v>
      </c>
    </row>
    <row r="24" spans="1:96" x14ac:dyDescent="0.2">
      <c r="H24" s="27">
        <v>6554.8151332760099</v>
      </c>
      <c r="I24" s="28">
        <v>629.9321677653578</v>
      </c>
      <c r="J24" s="29">
        <v>0</v>
      </c>
      <c r="K24" s="29">
        <v>0</v>
      </c>
      <c r="L24" s="29">
        <v>377.85420846469856</v>
      </c>
      <c r="M24" s="29">
        <v>0</v>
      </c>
      <c r="N24" s="29">
        <v>0</v>
      </c>
      <c r="O24" s="29">
        <v>0</v>
      </c>
      <c r="P24" s="29">
        <v>252.05407471099645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8">
        <v>989.37135760007641</v>
      </c>
      <c r="X24" s="29"/>
      <c r="Y24" s="29"/>
      <c r="Z24" s="29"/>
      <c r="AA24" s="29"/>
      <c r="AB24" s="29"/>
      <c r="AC24" s="29"/>
      <c r="AD24" s="29">
        <v>265.35779115314796</v>
      </c>
      <c r="AE24" s="29">
        <v>188.28222031145503</v>
      </c>
      <c r="AF24" s="29">
        <v>0</v>
      </c>
      <c r="AG24" s="29"/>
      <c r="AH24" s="29"/>
      <c r="AI24" s="29">
        <v>0</v>
      </c>
      <c r="AJ24" s="29"/>
      <c r="AK24" s="29"/>
      <c r="AL24" s="29">
        <v>391.46842457246584</v>
      </c>
      <c r="AM24" s="29">
        <v>137.57523645743765</v>
      </c>
      <c r="AN24" s="29"/>
      <c r="AO24" s="29"/>
      <c r="AP24" s="29"/>
      <c r="AQ24" s="29">
        <v>6.6876851055698863</v>
      </c>
      <c r="AR24" s="29"/>
      <c r="AS24" s="29"/>
      <c r="AT24" s="28">
        <v>207.98700678322345</v>
      </c>
      <c r="AU24" s="29">
        <v>180.32865195375942</v>
      </c>
      <c r="AV24" s="29">
        <v>0</v>
      </c>
      <c r="AW24" s="29">
        <v>27.658354829464027</v>
      </c>
      <c r="AX24" s="29">
        <v>0</v>
      </c>
      <c r="AY24" s="29">
        <v>0</v>
      </c>
      <c r="AZ24" s="28">
        <v>412.5107480653482</v>
      </c>
      <c r="BA24" s="29"/>
      <c r="BB24" s="29"/>
      <c r="BC24" s="29"/>
      <c r="BD24" s="29">
        <v>0</v>
      </c>
      <c r="BE24" s="29"/>
      <c r="BF24" s="29">
        <v>394.0957294353683</v>
      </c>
      <c r="BG24" s="29">
        <v>0</v>
      </c>
      <c r="BH24" s="29">
        <v>0</v>
      </c>
      <c r="BI24" s="29">
        <v>18.415018629979937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8">
        <v>18.415018629979937</v>
      </c>
      <c r="BP24" s="29">
        <v>0</v>
      </c>
      <c r="BQ24" s="29">
        <v>18.415018629979937</v>
      </c>
      <c r="BR24" s="28"/>
      <c r="BS24" s="28">
        <v>26.774625011942295</v>
      </c>
      <c r="BT24" s="28">
        <v>4269.8242094200823</v>
      </c>
    </row>
    <row r="26" spans="1:96" x14ac:dyDescent="0.2">
      <c r="A26" s="23" t="s">
        <v>97</v>
      </c>
    </row>
    <row r="27" spans="1:96" x14ac:dyDescent="0.2">
      <c r="H27" s="27">
        <v>11431.451227667909</v>
      </c>
      <c r="I27" s="28">
        <v>1046.3838731250596</v>
      </c>
      <c r="J27" s="29">
        <v>0</v>
      </c>
      <c r="K27" s="29">
        <v>0</v>
      </c>
      <c r="L27" s="29">
        <v>562.62539409572946</v>
      </c>
      <c r="M27" s="29">
        <v>0</v>
      </c>
      <c r="N27" s="29">
        <v>0</v>
      </c>
      <c r="O27" s="29">
        <v>0</v>
      </c>
      <c r="P27" s="29">
        <v>480.4146364765453</v>
      </c>
      <c r="Q27" s="29">
        <v>0</v>
      </c>
      <c r="R27" s="29">
        <v>0</v>
      </c>
      <c r="S27" s="29">
        <v>0</v>
      </c>
      <c r="T27" s="29">
        <v>3.3438425527849431</v>
      </c>
      <c r="U27" s="29">
        <v>0</v>
      </c>
      <c r="V27" s="29">
        <v>0</v>
      </c>
      <c r="W27" s="28">
        <v>818.40546479411478</v>
      </c>
      <c r="X27" s="29"/>
      <c r="Y27" s="29"/>
      <c r="Z27" s="29"/>
      <c r="AA27" s="29"/>
      <c r="AB27" s="29"/>
      <c r="AC27" s="29"/>
      <c r="AD27" s="29"/>
      <c r="AE27" s="29">
        <v>351.58115983567399</v>
      </c>
      <c r="AF27" s="29"/>
      <c r="AG27" s="29"/>
      <c r="AH27" s="29"/>
      <c r="AI27" s="29"/>
      <c r="AJ27" s="29"/>
      <c r="AK27" s="29"/>
      <c r="AL27" s="29">
        <v>263.32760103181425</v>
      </c>
      <c r="AM27" s="29">
        <v>203.49670392662654</v>
      </c>
      <c r="AN27" s="29"/>
      <c r="AO27" s="29"/>
      <c r="AP27" s="29"/>
      <c r="AQ27" s="29"/>
      <c r="AR27" s="29"/>
      <c r="AS27" s="29"/>
      <c r="AT27" s="28">
        <v>472.46106811884971</v>
      </c>
      <c r="AU27" s="29">
        <v>289.79172637814082</v>
      </c>
      <c r="AV27" s="29">
        <v>90.976402025413194</v>
      </c>
      <c r="AW27" s="29">
        <v>91.310786280691687</v>
      </c>
      <c r="AX27" s="29">
        <v>0.38215343460399348</v>
      </c>
      <c r="AY27" s="29">
        <v>0</v>
      </c>
      <c r="AZ27" s="28">
        <v>4268.8210566542466</v>
      </c>
      <c r="BA27" s="29"/>
      <c r="BB27" s="29"/>
      <c r="BC27" s="29"/>
      <c r="BD27" s="29">
        <v>0</v>
      </c>
      <c r="BE27" s="29"/>
      <c r="BF27" s="29">
        <v>4267.9612114263873</v>
      </c>
      <c r="BG27" s="29">
        <v>0</v>
      </c>
      <c r="BH27" s="29">
        <v>0.85984522785898532</v>
      </c>
      <c r="BI27" s="29">
        <v>0</v>
      </c>
      <c r="BJ27" s="29">
        <v>0</v>
      </c>
      <c r="BK27" s="29">
        <v>0</v>
      </c>
      <c r="BL27" s="29">
        <v>0</v>
      </c>
      <c r="BM27" s="29">
        <v>0</v>
      </c>
      <c r="BN27" s="29">
        <v>0</v>
      </c>
      <c r="BO27" s="28">
        <v>0</v>
      </c>
      <c r="BP27" s="29">
        <v>0</v>
      </c>
      <c r="BQ27" s="29">
        <v>0</v>
      </c>
      <c r="BR27" s="28"/>
      <c r="BS27" s="28">
        <v>501.28976784178843</v>
      </c>
      <c r="BT27" s="28">
        <v>4324.0661125441866</v>
      </c>
    </row>
    <row r="28" spans="1:96" x14ac:dyDescent="0.2">
      <c r="H28" s="27">
        <v>11526.941817139581</v>
      </c>
      <c r="I28" s="28">
        <v>1037.9048437947836</v>
      </c>
      <c r="J28" s="29">
        <v>0</v>
      </c>
      <c r="K28" s="29">
        <v>0</v>
      </c>
      <c r="L28" s="29">
        <v>502.96168911818091</v>
      </c>
      <c r="M28" s="29">
        <v>0</v>
      </c>
      <c r="N28" s="29">
        <v>0</v>
      </c>
      <c r="O28" s="29">
        <v>0</v>
      </c>
      <c r="P28" s="29">
        <v>531.57542753415498</v>
      </c>
      <c r="Q28" s="29">
        <v>0</v>
      </c>
      <c r="R28" s="29">
        <v>0</v>
      </c>
      <c r="S28" s="29">
        <v>0</v>
      </c>
      <c r="T28" s="29">
        <v>3.3438425527849431</v>
      </c>
      <c r="U28" s="29">
        <v>0</v>
      </c>
      <c r="V28" s="29">
        <v>0</v>
      </c>
      <c r="W28" s="28">
        <v>824.59157351676697</v>
      </c>
      <c r="X28" s="29"/>
      <c r="Y28" s="29"/>
      <c r="Z28" s="29"/>
      <c r="AA28" s="29"/>
      <c r="AB28" s="29"/>
      <c r="AC28" s="29"/>
      <c r="AD28" s="29"/>
      <c r="AE28" s="29">
        <v>359.27199770707938</v>
      </c>
      <c r="AF28" s="29"/>
      <c r="AG28" s="29"/>
      <c r="AH28" s="29"/>
      <c r="AI28" s="29"/>
      <c r="AJ28" s="29"/>
      <c r="AK28" s="29"/>
      <c r="AL28" s="29">
        <v>255.13518677749116</v>
      </c>
      <c r="AM28" s="29">
        <v>210.18438903219641</v>
      </c>
      <c r="AN28" s="29"/>
      <c r="AO28" s="29"/>
      <c r="AP28" s="29"/>
      <c r="AQ28" s="29"/>
      <c r="AR28" s="29"/>
      <c r="AS28" s="29"/>
      <c r="AT28" s="28">
        <v>577.91153147988916</v>
      </c>
      <c r="AU28" s="29">
        <v>403.43460399350334</v>
      </c>
      <c r="AV28" s="29">
        <v>75.212572847998473</v>
      </c>
      <c r="AW28" s="29">
        <v>98.858316614120568</v>
      </c>
      <c r="AX28" s="29">
        <v>0.40603802426674307</v>
      </c>
      <c r="AY28" s="29">
        <v>0</v>
      </c>
      <c r="AZ28" s="28">
        <v>4280.9305436132609</v>
      </c>
      <c r="BA28" s="29"/>
      <c r="BB28" s="29"/>
      <c r="BC28" s="29"/>
      <c r="BD28" s="29">
        <v>0</v>
      </c>
      <c r="BE28" s="29"/>
      <c r="BF28" s="29">
        <v>4280.9305436132609</v>
      </c>
      <c r="BG28" s="29">
        <v>0</v>
      </c>
      <c r="BH28" s="29">
        <v>0</v>
      </c>
      <c r="BI28" s="29">
        <v>0</v>
      </c>
      <c r="BJ28" s="29">
        <v>0</v>
      </c>
      <c r="BK28" s="29">
        <v>0</v>
      </c>
      <c r="BL28" s="29">
        <v>0</v>
      </c>
      <c r="BM28" s="29">
        <v>0</v>
      </c>
      <c r="BN28" s="29">
        <v>0</v>
      </c>
      <c r="BO28" s="28">
        <v>0</v>
      </c>
      <c r="BP28" s="29">
        <v>0</v>
      </c>
      <c r="BQ28" s="29">
        <v>0</v>
      </c>
      <c r="BR28" s="28"/>
      <c r="BS28" s="28">
        <v>482.20598070125152</v>
      </c>
      <c r="BT28" s="28">
        <v>4323.3973440336295</v>
      </c>
    </row>
    <row r="29" spans="1:96" x14ac:dyDescent="0.2">
      <c r="H29" s="27">
        <v>11236.314130123244</v>
      </c>
      <c r="I29" s="28">
        <v>1034.3221553453711</v>
      </c>
      <c r="J29" s="29">
        <v>0</v>
      </c>
      <c r="K29" s="29">
        <v>0</v>
      </c>
      <c r="L29" s="29">
        <v>537.61822871883055</v>
      </c>
      <c r="M29" s="29">
        <v>0</v>
      </c>
      <c r="N29" s="29">
        <v>0</v>
      </c>
      <c r="O29" s="29">
        <v>0</v>
      </c>
      <c r="P29" s="29">
        <v>491.04327887646889</v>
      </c>
      <c r="Q29" s="29">
        <v>0</v>
      </c>
      <c r="R29" s="29">
        <v>0</v>
      </c>
      <c r="S29" s="29">
        <v>0</v>
      </c>
      <c r="T29" s="29">
        <v>5.6845323397344032</v>
      </c>
      <c r="U29" s="29">
        <v>0</v>
      </c>
      <c r="V29" s="29">
        <v>0</v>
      </c>
      <c r="W29" s="28">
        <v>776.24916403936174</v>
      </c>
      <c r="X29" s="29"/>
      <c r="Y29" s="29"/>
      <c r="Z29" s="29"/>
      <c r="AA29" s="29"/>
      <c r="AB29" s="29"/>
      <c r="AC29" s="29"/>
      <c r="AD29" s="29">
        <v>0</v>
      </c>
      <c r="AE29" s="29">
        <v>341.69293971529567</v>
      </c>
      <c r="AF29" s="29"/>
      <c r="AG29" s="29">
        <v>0</v>
      </c>
      <c r="AH29" s="29">
        <v>0</v>
      </c>
      <c r="AI29" s="29"/>
      <c r="AJ29" s="29">
        <v>0</v>
      </c>
      <c r="AK29" s="29">
        <v>0</v>
      </c>
      <c r="AL29" s="29">
        <v>125.01194229483137</v>
      </c>
      <c r="AM29" s="29">
        <v>309.54428202923475</v>
      </c>
      <c r="AN29" s="29">
        <v>0</v>
      </c>
      <c r="AO29" s="29"/>
      <c r="AP29" s="29"/>
      <c r="AQ29" s="29">
        <v>0</v>
      </c>
      <c r="AR29" s="29"/>
      <c r="AS29" s="29">
        <v>0</v>
      </c>
      <c r="AT29" s="28">
        <v>512.92156300754755</v>
      </c>
      <c r="AU29" s="29">
        <v>340.06878761822873</v>
      </c>
      <c r="AV29" s="29">
        <v>85.459061813318044</v>
      </c>
      <c r="AW29" s="29">
        <v>87.011560141396771</v>
      </c>
      <c r="AX29" s="29">
        <v>0.35826884494124389</v>
      </c>
      <c r="AY29" s="29">
        <v>0</v>
      </c>
      <c r="AZ29" s="28">
        <v>4105.4504633610395</v>
      </c>
      <c r="BA29" s="29"/>
      <c r="BB29" s="29"/>
      <c r="BC29" s="29"/>
      <c r="BD29" s="29">
        <v>0</v>
      </c>
      <c r="BE29" s="29"/>
      <c r="BF29" s="29">
        <v>4104.9250023884588</v>
      </c>
      <c r="BG29" s="29">
        <v>0</v>
      </c>
      <c r="BH29" s="29">
        <v>0.52546097258049107</v>
      </c>
      <c r="BI29" s="29">
        <v>0</v>
      </c>
      <c r="BJ29" s="29">
        <v>0</v>
      </c>
      <c r="BK29" s="29">
        <v>0</v>
      </c>
      <c r="BL29" s="29">
        <v>0</v>
      </c>
      <c r="BM29" s="29">
        <v>0</v>
      </c>
      <c r="BN29" s="29">
        <v>0</v>
      </c>
      <c r="BO29" s="28">
        <v>0</v>
      </c>
      <c r="BP29" s="29">
        <v>0</v>
      </c>
      <c r="BQ29" s="29">
        <v>0</v>
      </c>
      <c r="BR29" s="28"/>
      <c r="BS29" s="28">
        <v>445.39982803095438</v>
      </c>
      <c r="BT29" s="28">
        <v>4361.9948409286326</v>
      </c>
    </row>
    <row r="30" spans="1:96" x14ac:dyDescent="0.2">
      <c r="H30" s="27">
        <v>11487.030667813126</v>
      </c>
      <c r="I30" s="28">
        <v>1045.404604948887</v>
      </c>
      <c r="J30" s="29">
        <v>0</v>
      </c>
      <c r="K30" s="29">
        <v>0</v>
      </c>
      <c r="L30" s="29">
        <v>574.83041941339445</v>
      </c>
      <c r="M30" s="29">
        <v>0</v>
      </c>
      <c r="N30" s="29">
        <v>0</v>
      </c>
      <c r="O30" s="29">
        <v>0</v>
      </c>
      <c r="P30" s="29">
        <v>464.38807681284032</v>
      </c>
      <c r="Q30" s="29">
        <v>0</v>
      </c>
      <c r="R30" s="29">
        <v>0</v>
      </c>
      <c r="S30" s="29">
        <v>0</v>
      </c>
      <c r="T30" s="29">
        <v>6.1861087226521443</v>
      </c>
      <c r="U30" s="29">
        <v>0</v>
      </c>
      <c r="V30" s="29">
        <v>0</v>
      </c>
      <c r="W30" s="28">
        <v>879.26339925480079</v>
      </c>
      <c r="X30" s="29"/>
      <c r="Y30" s="29"/>
      <c r="Z30" s="29"/>
      <c r="AA30" s="29"/>
      <c r="AB30" s="29"/>
      <c r="AC30" s="29"/>
      <c r="AD30" s="29"/>
      <c r="AE30" s="29">
        <v>321.91649947453902</v>
      </c>
      <c r="AF30" s="29"/>
      <c r="AG30" s="29"/>
      <c r="AH30" s="29"/>
      <c r="AI30" s="29"/>
      <c r="AJ30" s="29"/>
      <c r="AK30" s="29"/>
      <c r="AL30" s="29">
        <v>146.53195758096876</v>
      </c>
      <c r="AM30" s="29">
        <v>410.814942199293</v>
      </c>
      <c r="AN30" s="29"/>
      <c r="AO30" s="29"/>
      <c r="AP30" s="29"/>
      <c r="AQ30" s="29"/>
      <c r="AR30" s="29"/>
      <c r="AS30" s="29"/>
      <c r="AT30" s="28">
        <v>457.91535301423517</v>
      </c>
      <c r="AU30" s="29">
        <v>280.35731346135469</v>
      </c>
      <c r="AV30" s="29">
        <v>87.608674882965502</v>
      </c>
      <c r="AW30" s="29">
        <v>89.662749593961976</v>
      </c>
      <c r="AX30" s="29">
        <v>0.31049966561574471</v>
      </c>
      <c r="AY30" s="29">
        <v>0</v>
      </c>
      <c r="AZ30" s="28">
        <v>4173.8559281551543</v>
      </c>
      <c r="BA30" s="29"/>
      <c r="BB30" s="29"/>
      <c r="BC30" s="29"/>
      <c r="BD30" s="29">
        <v>0</v>
      </c>
      <c r="BE30" s="29"/>
      <c r="BF30" s="29">
        <v>4172.9483137479692</v>
      </c>
      <c r="BG30" s="29">
        <v>0</v>
      </c>
      <c r="BH30" s="29">
        <v>0.9076144071844845</v>
      </c>
      <c r="BI30" s="29">
        <v>0</v>
      </c>
      <c r="BJ30" s="29">
        <v>0</v>
      </c>
      <c r="BK30" s="29">
        <v>0</v>
      </c>
      <c r="BL30" s="29">
        <v>0</v>
      </c>
      <c r="BM30" s="29">
        <v>0</v>
      </c>
      <c r="BN30" s="29">
        <v>0</v>
      </c>
      <c r="BO30" s="28">
        <v>0</v>
      </c>
      <c r="BP30" s="29">
        <v>0</v>
      </c>
      <c r="BQ30" s="29">
        <v>0</v>
      </c>
      <c r="BR30" s="28"/>
      <c r="BS30" s="28">
        <v>458.20196809018819</v>
      </c>
      <c r="BT30" s="28">
        <v>4472.389414349861</v>
      </c>
    </row>
    <row r="31" spans="1:96" x14ac:dyDescent="0.2">
      <c r="H31" s="27">
        <v>11665.854590618133</v>
      </c>
      <c r="I31" s="28">
        <v>1036.2090379287283</v>
      </c>
      <c r="J31" s="29">
        <v>0</v>
      </c>
      <c r="K31" s="29">
        <v>0</v>
      </c>
      <c r="L31" s="29">
        <v>544.6641826693417</v>
      </c>
      <c r="M31" s="29">
        <v>0</v>
      </c>
      <c r="N31" s="29">
        <v>0</v>
      </c>
      <c r="O31" s="29">
        <v>0</v>
      </c>
      <c r="P31" s="29">
        <v>485.88420750931499</v>
      </c>
      <c r="Q31" s="29">
        <v>0</v>
      </c>
      <c r="R31" s="29">
        <v>0</v>
      </c>
      <c r="S31" s="29">
        <v>0</v>
      </c>
      <c r="T31" s="29">
        <v>5.6845323397344032</v>
      </c>
      <c r="U31" s="29">
        <v>0</v>
      </c>
      <c r="V31" s="29">
        <v>0</v>
      </c>
      <c r="W31" s="28">
        <v>1009.8404509410528</v>
      </c>
      <c r="X31" s="29"/>
      <c r="Y31" s="29"/>
      <c r="Z31" s="29"/>
      <c r="AA31" s="29"/>
      <c r="AB31" s="29"/>
      <c r="AC31" s="29"/>
      <c r="AD31" s="29"/>
      <c r="AE31" s="29">
        <v>324.11388172351195</v>
      </c>
      <c r="AF31" s="29"/>
      <c r="AG31" s="29"/>
      <c r="AH31" s="29"/>
      <c r="AI31" s="29"/>
      <c r="AJ31" s="29"/>
      <c r="AK31" s="29"/>
      <c r="AL31" s="29">
        <v>251.02703735549821</v>
      </c>
      <c r="AM31" s="29">
        <v>434.69953186204259</v>
      </c>
      <c r="AN31" s="29"/>
      <c r="AO31" s="29"/>
      <c r="AP31" s="29"/>
      <c r="AQ31" s="29"/>
      <c r="AR31" s="29"/>
      <c r="AS31" s="29"/>
      <c r="AT31" s="28">
        <v>527.44339352249926</v>
      </c>
      <c r="AU31" s="29">
        <v>350.64966083882678</v>
      </c>
      <c r="AV31" s="29">
        <v>86.677175886118278</v>
      </c>
      <c r="AW31" s="29">
        <v>89.782172542275717</v>
      </c>
      <c r="AX31" s="29">
        <v>0.3343842552784943</v>
      </c>
      <c r="AY31" s="29">
        <v>0</v>
      </c>
      <c r="AZ31" s="28">
        <v>4035.5163848285083</v>
      </c>
      <c r="BA31" s="29"/>
      <c r="BB31" s="29"/>
      <c r="BC31" s="29"/>
      <c r="BD31" s="29">
        <v>0</v>
      </c>
      <c r="BE31" s="29"/>
      <c r="BF31" s="29">
        <v>4033.4623101175121</v>
      </c>
      <c r="BG31" s="29">
        <v>0</v>
      </c>
      <c r="BH31" s="29">
        <v>2.0540747109964648</v>
      </c>
      <c r="BI31" s="29">
        <v>0</v>
      </c>
      <c r="BJ31" s="29">
        <v>0</v>
      </c>
      <c r="BK31" s="29">
        <v>0</v>
      </c>
      <c r="BL31" s="29">
        <v>0</v>
      </c>
      <c r="BM31" s="29">
        <v>0</v>
      </c>
      <c r="BN31" s="29">
        <v>0</v>
      </c>
      <c r="BO31" s="28">
        <v>0</v>
      </c>
      <c r="BP31" s="29">
        <v>0</v>
      </c>
      <c r="BQ31" s="29">
        <v>0</v>
      </c>
      <c r="BR31" s="28"/>
      <c r="BS31" s="28">
        <v>407.04117703257856</v>
      </c>
      <c r="BT31" s="28">
        <v>4649.7802617751022</v>
      </c>
    </row>
    <row r="32" spans="1:96" x14ac:dyDescent="0.2">
      <c r="H32" s="27">
        <v>11881.293589376133</v>
      </c>
      <c r="I32" s="28">
        <v>1189.5003343842552</v>
      </c>
      <c r="J32" s="29">
        <v>0</v>
      </c>
      <c r="K32" s="29">
        <v>0</v>
      </c>
      <c r="L32" s="29">
        <v>603.68300372599595</v>
      </c>
      <c r="M32" s="29">
        <v>0</v>
      </c>
      <c r="N32" s="29">
        <v>0</v>
      </c>
      <c r="O32" s="29">
        <v>0</v>
      </c>
      <c r="P32" s="29">
        <v>577.55326263494794</v>
      </c>
      <c r="Q32" s="29">
        <v>0</v>
      </c>
      <c r="R32" s="29">
        <v>0</v>
      </c>
      <c r="S32" s="29">
        <v>0</v>
      </c>
      <c r="T32" s="29">
        <v>8.2640680233113599</v>
      </c>
      <c r="U32" s="29">
        <v>0</v>
      </c>
      <c r="V32" s="29">
        <v>0</v>
      </c>
      <c r="W32" s="28">
        <v>1111.1111111111111</v>
      </c>
      <c r="X32" s="29"/>
      <c r="Y32" s="29"/>
      <c r="Z32" s="29"/>
      <c r="AA32" s="29"/>
      <c r="AB32" s="29"/>
      <c r="AC32" s="29"/>
      <c r="AD32" s="29"/>
      <c r="AE32" s="29">
        <v>350.48246871118755</v>
      </c>
      <c r="AF32" s="29"/>
      <c r="AG32" s="29"/>
      <c r="AH32" s="29"/>
      <c r="AI32" s="29"/>
      <c r="AJ32" s="29"/>
      <c r="AK32" s="29"/>
      <c r="AL32" s="29">
        <v>284.84761631795163</v>
      </c>
      <c r="AM32" s="29">
        <v>475.7810260819719</v>
      </c>
      <c r="AN32" s="29"/>
      <c r="AO32" s="29"/>
      <c r="AP32" s="29"/>
      <c r="AQ32" s="29"/>
      <c r="AR32" s="29"/>
      <c r="AS32" s="29"/>
      <c r="AT32" s="28">
        <v>483.59128690169098</v>
      </c>
      <c r="AU32" s="29">
        <v>336.127830323875</v>
      </c>
      <c r="AV32" s="29">
        <v>59.950320053501478</v>
      </c>
      <c r="AW32" s="29">
        <v>87.107098500047769</v>
      </c>
      <c r="AX32" s="29">
        <v>0.38215343460399348</v>
      </c>
      <c r="AY32" s="29">
        <v>0</v>
      </c>
      <c r="AZ32" s="28">
        <v>4091.167478742715</v>
      </c>
      <c r="BA32" s="29"/>
      <c r="BB32" s="29"/>
      <c r="BC32" s="29"/>
      <c r="BD32" s="29">
        <v>0</v>
      </c>
      <c r="BE32" s="29"/>
      <c r="BF32" s="29">
        <v>4078.6041845801087</v>
      </c>
      <c r="BG32" s="29">
        <v>0</v>
      </c>
      <c r="BH32" s="29">
        <v>12.563294162606287</v>
      </c>
      <c r="BI32" s="29">
        <v>0</v>
      </c>
      <c r="BJ32" s="29">
        <v>0</v>
      </c>
      <c r="BK32" s="29">
        <v>0</v>
      </c>
      <c r="BL32" s="29">
        <v>0</v>
      </c>
      <c r="BM32" s="29">
        <v>0</v>
      </c>
      <c r="BN32" s="29">
        <v>0</v>
      </c>
      <c r="BO32" s="28">
        <v>0</v>
      </c>
      <c r="BP32" s="29">
        <v>0</v>
      </c>
      <c r="BQ32" s="29">
        <v>0</v>
      </c>
      <c r="BR32" s="28"/>
      <c r="BS32" s="28">
        <v>379.78886022738129</v>
      </c>
      <c r="BT32" s="28">
        <v>4626.1345180089802</v>
      </c>
    </row>
    <row r="33" spans="1:94" x14ac:dyDescent="0.2">
      <c r="H33" s="27">
        <v>12205.168625203018</v>
      </c>
      <c r="I33" s="28">
        <v>1201.8247826502341</v>
      </c>
      <c r="J33" s="29">
        <v>0</v>
      </c>
      <c r="K33" s="29">
        <v>0</v>
      </c>
      <c r="L33" s="29">
        <v>541.46364765453325</v>
      </c>
      <c r="M33" s="29">
        <v>0</v>
      </c>
      <c r="N33" s="29">
        <v>0</v>
      </c>
      <c r="O33" s="29">
        <v>0</v>
      </c>
      <c r="P33" s="29">
        <v>652.35979745867962</v>
      </c>
      <c r="Q33" s="29">
        <v>0</v>
      </c>
      <c r="R33" s="29">
        <v>0</v>
      </c>
      <c r="S33" s="29">
        <v>0</v>
      </c>
      <c r="T33" s="29">
        <v>8.0013375370211133</v>
      </c>
      <c r="U33" s="29">
        <v>0</v>
      </c>
      <c r="V33" s="29">
        <v>0</v>
      </c>
      <c r="W33" s="28">
        <v>1164.9230916212859</v>
      </c>
      <c r="X33" s="29"/>
      <c r="Y33" s="29"/>
      <c r="Z33" s="29"/>
      <c r="AA33" s="29"/>
      <c r="AB33" s="29"/>
      <c r="AC33" s="29"/>
      <c r="AD33" s="29"/>
      <c r="AE33" s="29">
        <v>310.92958822967421</v>
      </c>
      <c r="AF33" s="29"/>
      <c r="AG33" s="29"/>
      <c r="AH33" s="29"/>
      <c r="AI33" s="29"/>
      <c r="AJ33" s="29"/>
      <c r="AK33" s="29"/>
      <c r="AL33" s="29">
        <v>280.76335148562146</v>
      </c>
      <c r="AM33" s="29">
        <v>573.23015190599028</v>
      </c>
      <c r="AN33" s="29"/>
      <c r="AO33" s="29"/>
      <c r="AP33" s="29"/>
      <c r="AQ33" s="29"/>
      <c r="AR33" s="29"/>
      <c r="AS33" s="29"/>
      <c r="AT33" s="28">
        <v>482.13432693226326</v>
      </c>
      <c r="AU33" s="29">
        <v>322.72857552307249</v>
      </c>
      <c r="AV33" s="29">
        <v>75.140919079010217</v>
      </c>
      <c r="AW33" s="29">
        <v>83.906563485239317</v>
      </c>
      <c r="AX33" s="29">
        <v>0.35826884494124389</v>
      </c>
      <c r="AY33" s="29">
        <v>0</v>
      </c>
      <c r="AZ33" s="28">
        <v>4230.9878666284512</v>
      </c>
      <c r="BA33" s="29"/>
      <c r="BB33" s="29"/>
      <c r="BC33" s="29"/>
      <c r="BD33" s="29">
        <v>0</v>
      </c>
      <c r="BE33" s="29"/>
      <c r="BF33" s="29">
        <v>4230.9878666284512</v>
      </c>
      <c r="BG33" s="29">
        <v>0</v>
      </c>
      <c r="BH33" s="29">
        <v>0</v>
      </c>
      <c r="BI33" s="29">
        <v>0</v>
      </c>
      <c r="BJ33" s="29">
        <v>0</v>
      </c>
      <c r="BK33" s="29">
        <v>0</v>
      </c>
      <c r="BL33" s="29">
        <v>0</v>
      </c>
      <c r="BM33" s="29">
        <v>0</v>
      </c>
      <c r="BN33" s="29">
        <v>0</v>
      </c>
      <c r="BO33" s="28">
        <v>0</v>
      </c>
      <c r="BP33" s="29">
        <v>0</v>
      </c>
      <c r="BQ33" s="29">
        <v>0</v>
      </c>
      <c r="BR33" s="28"/>
      <c r="BS33" s="28">
        <v>448.93474730104134</v>
      </c>
      <c r="BT33" s="28">
        <v>4676.3638100697426</v>
      </c>
    </row>
    <row r="34" spans="1:94" x14ac:dyDescent="0.2">
      <c r="H34" s="27">
        <v>11046.025604280117</v>
      </c>
      <c r="I34" s="28">
        <v>737.03066781312691</v>
      </c>
      <c r="J34" s="29">
        <v>0</v>
      </c>
      <c r="K34" s="29">
        <v>0</v>
      </c>
      <c r="L34" s="29">
        <v>381.72351199006397</v>
      </c>
      <c r="M34" s="29">
        <v>0</v>
      </c>
      <c r="N34" s="29">
        <v>0</v>
      </c>
      <c r="O34" s="29">
        <v>0</v>
      </c>
      <c r="P34" s="29">
        <v>346.27878093054358</v>
      </c>
      <c r="Q34" s="29">
        <v>0</v>
      </c>
      <c r="R34" s="29">
        <v>0</v>
      </c>
      <c r="S34" s="29">
        <v>0</v>
      </c>
      <c r="T34" s="29">
        <v>9.0283748925193468</v>
      </c>
      <c r="U34" s="29">
        <v>0</v>
      </c>
      <c r="V34" s="29">
        <v>0</v>
      </c>
      <c r="W34" s="28">
        <v>1071.1999617846566</v>
      </c>
      <c r="X34" s="29"/>
      <c r="Y34" s="29"/>
      <c r="Z34" s="29"/>
      <c r="AA34" s="29"/>
      <c r="AB34" s="29"/>
      <c r="AC34" s="29"/>
      <c r="AD34" s="29"/>
      <c r="AE34" s="29">
        <v>265.88325212572846</v>
      </c>
      <c r="AF34" s="29"/>
      <c r="AG34" s="29"/>
      <c r="AH34" s="29"/>
      <c r="AI34" s="29"/>
      <c r="AJ34" s="29"/>
      <c r="AK34" s="29"/>
      <c r="AL34" s="29">
        <v>267.4357504538072</v>
      </c>
      <c r="AM34" s="29">
        <v>537.8809592051208</v>
      </c>
      <c r="AN34" s="29"/>
      <c r="AO34" s="29"/>
      <c r="AP34" s="29"/>
      <c r="AQ34" s="29"/>
      <c r="AR34" s="29"/>
      <c r="AS34" s="29"/>
      <c r="AT34" s="28">
        <v>407.49498423617081</v>
      </c>
      <c r="AU34" s="29">
        <v>289.36180376421129</v>
      </c>
      <c r="AV34" s="29">
        <v>68.453233973440334</v>
      </c>
      <c r="AW34" s="29">
        <v>49.584408139868152</v>
      </c>
      <c r="AX34" s="29">
        <v>9.553835865099837E-2</v>
      </c>
      <c r="AY34" s="29">
        <v>0</v>
      </c>
      <c r="AZ34" s="28">
        <v>4025.8431260150946</v>
      </c>
      <c r="BA34" s="29"/>
      <c r="BB34" s="29"/>
      <c r="BC34" s="29"/>
      <c r="BD34" s="29">
        <v>0</v>
      </c>
      <c r="BE34" s="29"/>
      <c r="BF34" s="29">
        <v>4025.8431260150946</v>
      </c>
      <c r="BG34" s="29">
        <v>0</v>
      </c>
      <c r="BH34" s="29">
        <v>0</v>
      </c>
      <c r="BI34" s="29">
        <v>0</v>
      </c>
      <c r="BJ34" s="29">
        <v>0</v>
      </c>
      <c r="BK34" s="29">
        <v>0</v>
      </c>
      <c r="BL34" s="29">
        <v>0</v>
      </c>
      <c r="BM34" s="29">
        <v>0</v>
      </c>
      <c r="BN34" s="29">
        <v>0</v>
      </c>
      <c r="BO34" s="28">
        <v>0</v>
      </c>
      <c r="BP34" s="29">
        <v>0</v>
      </c>
      <c r="BQ34" s="29">
        <v>0</v>
      </c>
      <c r="BR34" s="28"/>
      <c r="BS34" s="28">
        <v>382.20120378331899</v>
      </c>
      <c r="BT34" s="28">
        <v>4422.279545237413</v>
      </c>
      <c r="CP34" s="23">
        <v>1494.8240000000001</v>
      </c>
    </row>
    <row r="35" spans="1:94" x14ac:dyDescent="0.2">
      <c r="H35" s="27">
        <v>12208.178083500525</v>
      </c>
      <c r="I35" s="28">
        <v>1220.0964937422375</v>
      </c>
      <c r="J35" s="29">
        <v>0</v>
      </c>
      <c r="K35" s="29">
        <v>0</v>
      </c>
      <c r="L35" s="29">
        <v>639.60542657877136</v>
      </c>
      <c r="M35" s="29">
        <v>0</v>
      </c>
      <c r="N35" s="29">
        <v>0</v>
      </c>
      <c r="O35" s="29">
        <v>0</v>
      </c>
      <c r="P35" s="29">
        <v>572.2269991401547</v>
      </c>
      <c r="Q35" s="29">
        <v>0</v>
      </c>
      <c r="R35" s="29">
        <v>0</v>
      </c>
      <c r="S35" s="29">
        <v>0</v>
      </c>
      <c r="T35" s="29">
        <v>8.2640680233113599</v>
      </c>
      <c r="U35" s="29">
        <v>0</v>
      </c>
      <c r="V35" s="29">
        <v>0</v>
      </c>
      <c r="W35" s="28">
        <v>1303.023789051304</v>
      </c>
      <c r="X35" s="29"/>
      <c r="Y35" s="29"/>
      <c r="Z35" s="29"/>
      <c r="AA35" s="29"/>
      <c r="AB35" s="29"/>
      <c r="AC35" s="29"/>
      <c r="AD35" s="29"/>
      <c r="AE35" s="29">
        <v>349.38377758670106</v>
      </c>
      <c r="AF35" s="29"/>
      <c r="AG35" s="29"/>
      <c r="AH35" s="29"/>
      <c r="AI35" s="29"/>
      <c r="AJ35" s="29"/>
      <c r="AK35" s="29">
        <v>34.680424190312408</v>
      </c>
      <c r="AL35" s="29">
        <v>295.09410528327123</v>
      </c>
      <c r="AM35" s="29">
        <v>623.86548199101935</v>
      </c>
      <c r="AN35" s="29"/>
      <c r="AO35" s="29"/>
      <c r="AP35" s="29"/>
      <c r="AQ35" s="29"/>
      <c r="AR35" s="29"/>
      <c r="AS35" s="29"/>
      <c r="AT35" s="28">
        <v>487.62778255469567</v>
      </c>
      <c r="AU35" s="29">
        <v>289.81561096780354</v>
      </c>
      <c r="AV35" s="29">
        <v>92.815515429444915</v>
      </c>
      <c r="AW35" s="29">
        <v>104.37565682621572</v>
      </c>
      <c r="AX35" s="29">
        <v>0.62099933123148943</v>
      </c>
      <c r="AY35" s="29">
        <v>0</v>
      </c>
      <c r="AZ35" s="28">
        <v>3863.2846087704211</v>
      </c>
      <c r="BA35" s="29"/>
      <c r="BB35" s="29"/>
      <c r="BC35" s="29"/>
      <c r="BD35" s="29">
        <v>0</v>
      </c>
      <c r="BE35" s="29"/>
      <c r="BF35" s="29">
        <v>3863.2846087704211</v>
      </c>
      <c r="BG35" s="29">
        <v>0</v>
      </c>
      <c r="BH35" s="29">
        <v>0</v>
      </c>
      <c r="BI35" s="29">
        <v>0</v>
      </c>
      <c r="BJ35" s="29">
        <v>0</v>
      </c>
      <c r="BK35" s="29">
        <v>0</v>
      </c>
      <c r="BL35" s="29">
        <v>0</v>
      </c>
      <c r="BM35" s="29">
        <v>0</v>
      </c>
      <c r="BN35" s="29">
        <v>0</v>
      </c>
      <c r="BO35" s="28">
        <v>0</v>
      </c>
      <c r="BP35" s="29">
        <v>0</v>
      </c>
      <c r="BQ35" s="29">
        <v>0</v>
      </c>
      <c r="BR35" s="28"/>
      <c r="BS35" s="28">
        <v>375.91955670201583</v>
      </c>
      <c r="BT35" s="28">
        <v>4958.2019680901876</v>
      </c>
      <c r="CP35" s="23">
        <v>1342.41</v>
      </c>
    </row>
    <row r="36" spans="1:94" x14ac:dyDescent="0.2">
      <c r="H36" s="27">
        <v>12797.506448839209</v>
      </c>
      <c r="I36" s="28">
        <v>1268.8927104232348</v>
      </c>
      <c r="J36" s="29">
        <v>0</v>
      </c>
      <c r="K36" s="29">
        <v>0</v>
      </c>
      <c r="L36" s="29">
        <v>646.03038119805103</v>
      </c>
      <c r="M36" s="29">
        <v>0</v>
      </c>
      <c r="N36" s="29">
        <v>0</v>
      </c>
      <c r="O36" s="29">
        <v>0</v>
      </c>
      <c r="P36" s="29">
        <v>612.80691697716634</v>
      </c>
      <c r="Q36" s="29">
        <v>0</v>
      </c>
      <c r="R36" s="29">
        <v>0</v>
      </c>
      <c r="S36" s="29">
        <v>0</v>
      </c>
      <c r="T36" s="29">
        <v>10.055412248017578</v>
      </c>
      <c r="U36" s="29">
        <v>0</v>
      </c>
      <c r="V36" s="29">
        <v>0</v>
      </c>
      <c r="W36" s="28">
        <v>1515.9310213050539</v>
      </c>
      <c r="X36" s="29"/>
      <c r="Y36" s="29"/>
      <c r="Z36" s="29"/>
      <c r="AA36" s="29"/>
      <c r="AB36" s="29"/>
      <c r="AC36" s="29"/>
      <c r="AD36" s="29"/>
      <c r="AE36" s="29">
        <v>379.04843794783602</v>
      </c>
      <c r="AF36" s="29"/>
      <c r="AG36" s="29"/>
      <c r="AH36" s="29"/>
      <c r="AI36" s="29"/>
      <c r="AJ36" s="29"/>
      <c r="AK36" s="29">
        <v>30.476736409668479</v>
      </c>
      <c r="AL36" s="29">
        <v>354.51896436419219</v>
      </c>
      <c r="AM36" s="29">
        <v>751.88688258335719</v>
      </c>
      <c r="AN36" s="29"/>
      <c r="AO36" s="29"/>
      <c r="AP36" s="29"/>
      <c r="AQ36" s="29"/>
      <c r="AR36" s="29"/>
      <c r="AS36" s="29"/>
      <c r="AT36" s="28">
        <v>562.57762491640392</v>
      </c>
      <c r="AU36" s="29">
        <v>360.10795834527562</v>
      </c>
      <c r="AV36" s="29">
        <v>96.254896340880862</v>
      </c>
      <c r="AW36" s="29">
        <v>106.02369351294544</v>
      </c>
      <c r="AX36" s="29">
        <v>0.19107671730199674</v>
      </c>
      <c r="AY36" s="29">
        <v>0</v>
      </c>
      <c r="AZ36" s="28">
        <v>4081.9002579535681</v>
      </c>
      <c r="BA36" s="29"/>
      <c r="BB36" s="29"/>
      <c r="BC36" s="29"/>
      <c r="BD36" s="29">
        <v>0</v>
      </c>
      <c r="BE36" s="29"/>
      <c r="BF36" s="29">
        <v>4081.9002579535681</v>
      </c>
      <c r="BG36" s="29">
        <v>0</v>
      </c>
      <c r="BH36" s="29">
        <v>0</v>
      </c>
      <c r="BI36" s="29">
        <v>0</v>
      </c>
      <c r="BJ36" s="29">
        <v>0</v>
      </c>
      <c r="BK36" s="29">
        <v>0</v>
      </c>
      <c r="BL36" s="29">
        <v>0</v>
      </c>
      <c r="BM36" s="29">
        <v>0</v>
      </c>
      <c r="BN36" s="29">
        <v>0</v>
      </c>
      <c r="BO36" s="28">
        <v>0</v>
      </c>
      <c r="BP36" s="29">
        <v>0</v>
      </c>
      <c r="BQ36" s="29">
        <v>0</v>
      </c>
      <c r="BR36" s="28"/>
      <c r="BS36" s="28">
        <v>382.5355880385975</v>
      </c>
      <c r="BT36" s="28">
        <v>4985.6453616126873</v>
      </c>
    </row>
    <row r="38" spans="1:94" x14ac:dyDescent="0.2">
      <c r="A38" s="23" t="s">
        <v>98</v>
      </c>
    </row>
    <row r="39" spans="1:94" x14ac:dyDescent="0.2">
      <c r="H39" s="27">
        <v>11040.388841119709</v>
      </c>
      <c r="I39" s="28">
        <v>649.35033916117322</v>
      </c>
      <c r="J39" s="29">
        <v>0</v>
      </c>
      <c r="K39" s="29">
        <v>0</v>
      </c>
      <c r="L39" s="29">
        <v>280.45285182000572</v>
      </c>
      <c r="M39" s="29">
        <v>0</v>
      </c>
      <c r="N39" s="29">
        <v>0</v>
      </c>
      <c r="O39" s="29">
        <v>0</v>
      </c>
      <c r="P39" s="29">
        <v>212.78780930543613</v>
      </c>
      <c r="Q39" s="29">
        <v>0</v>
      </c>
      <c r="R39" s="29">
        <v>0</v>
      </c>
      <c r="S39" s="29">
        <v>0</v>
      </c>
      <c r="T39" s="29">
        <v>156.13356262539409</v>
      </c>
      <c r="U39" s="29">
        <v>0</v>
      </c>
      <c r="V39" s="29">
        <v>0</v>
      </c>
      <c r="W39" s="28">
        <v>1267.5312888124581</v>
      </c>
      <c r="X39" s="29"/>
      <c r="Y39" s="29"/>
      <c r="Z39" s="29"/>
      <c r="AA39" s="29"/>
      <c r="AB39" s="29"/>
      <c r="AC39" s="29">
        <v>0</v>
      </c>
      <c r="AD39" s="29"/>
      <c r="AE39" s="29">
        <v>502.05407471099642</v>
      </c>
      <c r="AF39" s="29">
        <v>2.0540747109964648</v>
      </c>
      <c r="AG39" s="29">
        <v>0</v>
      </c>
      <c r="AH39" s="29"/>
      <c r="AI39" s="29">
        <v>0</v>
      </c>
      <c r="AJ39" s="29">
        <v>0</v>
      </c>
      <c r="AK39" s="29">
        <v>13.757523645743765</v>
      </c>
      <c r="AL39" s="29">
        <v>502.60342027323969</v>
      </c>
      <c r="AM39" s="29">
        <v>172.94831374796979</v>
      </c>
      <c r="AN39" s="29"/>
      <c r="AO39" s="29"/>
      <c r="AP39" s="29"/>
      <c r="AQ39" s="29">
        <v>45.715104614502721</v>
      </c>
      <c r="AR39" s="29"/>
      <c r="AS39" s="29">
        <v>28.422661698672016</v>
      </c>
      <c r="AT39" s="28">
        <v>780.07069838540167</v>
      </c>
      <c r="AU39" s="29">
        <v>530.83500525460965</v>
      </c>
      <c r="AV39" s="29">
        <v>95.29951275437088</v>
      </c>
      <c r="AW39" s="29">
        <v>95.29951275437088</v>
      </c>
      <c r="AX39" s="29">
        <v>0</v>
      </c>
      <c r="AY39" s="29">
        <v>58.660552211712996</v>
      </c>
      <c r="AZ39" s="28">
        <v>3669.7238941434985</v>
      </c>
      <c r="BA39" s="29"/>
      <c r="BB39" s="29"/>
      <c r="BC39" s="29"/>
      <c r="BD39" s="29">
        <v>0</v>
      </c>
      <c r="BE39" s="29"/>
      <c r="BF39" s="29">
        <v>3613.308493360084</v>
      </c>
      <c r="BG39" s="29">
        <v>0</v>
      </c>
      <c r="BH39" s="29">
        <v>4.6097258049106715</v>
      </c>
      <c r="BI39" s="29">
        <v>50.157638291774148</v>
      </c>
      <c r="BJ39" s="29">
        <v>0</v>
      </c>
      <c r="BK39" s="29">
        <v>0</v>
      </c>
      <c r="BL39" s="29">
        <v>0</v>
      </c>
      <c r="BM39" s="29">
        <v>1.6480366867297218</v>
      </c>
      <c r="BN39" s="29">
        <v>0</v>
      </c>
      <c r="BO39" s="28">
        <v>51.136906467946879</v>
      </c>
      <c r="BP39" s="29">
        <v>18.534441578293684</v>
      </c>
      <c r="BQ39" s="29">
        <v>32.602464889653191</v>
      </c>
      <c r="BR39" s="28"/>
      <c r="BS39" s="28">
        <v>1310.7146269227094</v>
      </c>
      <c r="BT39" s="28">
        <v>3311.8610872265212</v>
      </c>
    </row>
    <row r="40" spans="1:94" x14ac:dyDescent="0.2">
      <c r="H40" s="27">
        <v>10752.245151428298</v>
      </c>
      <c r="I40" s="28">
        <v>557.0125155249832</v>
      </c>
      <c r="J40" s="29">
        <v>0</v>
      </c>
      <c r="K40" s="29">
        <v>0</v>
      </c>
      <c r="L40" s="29">
        <v>102.08273621859176</v>
      </c>
      <c r="M40" s="29">
        <v>0</v>
      </c>
      <c r="N40" s="29">
        <v>0</v>
      </c>
      <c r="O40" s="29">
        <v>0</v>
      </c>
      <c r="P40" s="29">
        <v>279.21085315754272</v>
      </c>
      <c r="Q40" s="29">
        <v>0</v>
      </c>
      <c r="R40" s="29">
        <v>0</v>
      </c>
      <c r="S40" s="29">
        <v>0</v>
      </c>
      <c r="T40" s="29">
        <v>175.71892614884877</v>
      </c>
      <c r="U40" s="29">
        <v>0</v>
      </c>
      <c r="V40" s="29">
        <v>0</v>
      </c>
      <c r="W40" s="28">
        <v>1376.5405560332472</v>
      </c>
      <c r="X40" s="29"/>
      <c r="Y40" s="29"/>
      <c r="Z40" s="29"/>
      <c r="AA40" s="29"/>
      <c r="AB40" s="29"/>
      <c r="AC40" s="29">
        <v>0</v>
      </c>
      <c r="AD40" s="29"/>
      <c r="AE40" s="29">
        <v>488.79812744817042</v>
      </c>
      <c r="AF40" s="29">
        <v>2.0540747109964648</v>
      </c>
      <c r="AG40" s="29">
        <v>0</v>
      </c>
      <c r="AH40" s="29"/>
      <c r="AI40" s="29">
        <v>0</v>
      </c>
      <c r="AJ40" s="29">
        <v>0</v>
      </c>
      <c r="AK40" s="29">
        <v>14.808445590904748</v>
      </c>
      <c r="AL40" s="29">
        <v>527.20454762587178</v>
      </c>
      <c r="AM40" s="29">
        <v>279.25862233686826</v>
      </c>
      <c r="AN40" s="29"/>
      <c r="AO40" s="29"/>
      <c r="AP40" s="29"/>
      <c r="AQ40" s="29">
        <v>40.364956530046811</v>
      </c>
      <c r="AR40" s="29"/>
      <c r="AS40" s="29">
        <v>24.07566638005159</v>
      </c>
      <c r="AT40" s="28">
        <v>792.29960829272954</v>
      </c>
      <c r="AU40" s="29">
        <v>552.99990446164134</v>
      </c>
      <c r="AV40" s="29">
        <v>91.52574758765644</v>
      </c>
      <c r="AW40" s="29">
        <v>95.99216585459061</v>
      </c>
      <c r="AX40" s="29">
        <v>0</v>
      </c>
      <c r="AY40" s="29">
        <v>51.757905799178367</v>
      </c>
      <c r="AZ40" s="28">
        <v>3454.1654724371833</v>
      </c>
      <c r="BA40" s="29"/>
      <c r="BB40" s="29"/>
      <c r="BC40" s="29"/>
      <c r="BD40" s="29">
        <v>0</v>
      </c>
      <c r="BE40" s="29"/>
      <c r="BF40" s="29">
        <v>3405.0587560905701</v>
      </c>
      <c r="BG40" s="29">
        <v>0</v>
      </c>
      <c r="BH40" s="29">
        <v>4.1081494219929295</v>
      </c>
      <c r="BI40" s="29">
        <v>44.210375465749493</v>
      </c>
      <c r="BJ40" s="29">
        <v>0</v>
      </c>
      <c r="BK40" s="29">
        <v>0</v>
      </c>
      <c r="BL40" s="29">
        <v>0</v>
      </c>
      <c r="BM40" s="29">
        <v>0.78819145887073661</v>
      </c>
      <c r="BN40" s="29">
        <v>0</v>
      </c>
      <c r="BO40" s="28">
        <v>48.67679373268367</v>
      </c>
      <c r="BP40" s="29">
        <v>20.110824496035157</v>
      </c>
      <c r="BQ40" s="29">
        <v>28.565969236648513</v>
      </c>
      <c r="BR40" s="28"/>
      <c r="BS40" s="28">
        <v>1265.3577911531479</v>
      </c>
      <c r="BT40" s="28">
        <v>3258.2162988439859</v>
      </c>
    </row>
    <row r="41" spans="1:94" x14ac:dyDescent="0.2">
      <c r="H41" s="27">
        <v>10698.242094200821</v>
      </c>
      <c r="I41" s="28">
        <v>617.58383490971619</v>
      </c>
      <c r="J41" s="29">
        <v>0</v>
      </c>
      <c r="K41" s="29">
        <v>0</v>
      </c>
      <c r="L41" s="29">
        <v>63.962931116843407</v>
      </c>
      <c r="M41" s="29">
        <v>0</v>
      </c>
      <c r="N41" s="29">
        <v>0</v>
      </c>
      <c r="O41" s="29">
        <v>0</v>
      </c>
      <c r="P41" s="29">
        <v>328.07872360752839</v>
      </c>
      <c r="Q41" s="29">
        <v>0</v>
      </c>
      <c r="R41" s="29">
        <v>33.319002579535685</v>
      </c>
      <c r="S41" s="29">
        <v>0</v>
      </c>
      <c r="T41" s="29">
        <v>192.24706219547147</v>
      </c>
      <c r="U41" s="29">
        <v>0</v>
      </c>
      <c r="V41" s="29">
        <v>0</v>
      </c>
      <c r="W41" s="28">
        <v>1293.6610299035062</v>
      </c>
      <c r="X41" s="29"/>
      <c r="Y41" s="29"/>
      <c r="Z41" s="29"/>
      <c r="AA41" s="29"/>
      <c r="AB41" s="29"/>
      <c r="AC41" s="29">
        <v>211.49804146364764</v>
      </c>
      <c r="AD41" s="29"/>
      <c r="AE41" s="29">
        <v>287.52269036017958</v>
      </c>
      <c r="AF41" s="29">
        <v>2.0540747109964648</v>
      </c>
      <c r="AG41" s="29">
        <v>0</v>
      </c>
      <c r="AH41" s="29"/>
      <c r="AI41" s="29">
        <v>0</v>
      </c>
      <c r="AJ41" s="29">
        <v>0</v>
      </c>
      <c r="AK41" s="29">
        <v>4.2275723703066781</v>
      </c>
      <c r="AL41" s="29">
        <v>479.3159453520588</v>
      </c>
      <c r="AM41" s="29">
        <v>239.51466513805292</v>
      </c>
      <c r="AN41" s="29"/>
      <c r="AO41" s="29"/>
      <c r="AP41" s="29"/>
      <c r="AQ41" s="29">
        <v>36.423999235693131</v>
      </c>
      <c r="AR41" s="29"/>
      <c r="AS41" s="29">
        <v>33.104041272570939</v>
      </c>
      <c r="AT41" s="28">
        <v>803.35817330658256</v>
      </c>
      <c r="AU41" s="29">
        <v>601.36619852870922</v>
      </c>
      <c r="AV41" s="29">
        <v>84.8141778924238</v>
      </c>
      <c r="AW41" s="29">
        <v>74.185535492500236</v>
      </c>
      <c r="AX41" s="29">
        <v>0</v>
      </c>
      <c r="AY41" s="29">
        <v>42.992261392949267</v>
      </c>
      <c r="AZ41" s="28">
        <v>3383.0610490111776</v>
      </c>
      <c r="BA41" s="29"/>
      <c r="BB41" s="29"/>
      <c r="BC41" s="29"/>
      <c r="BD41" s="29">
        <v>0</v>
      </c>
      <c r="BE41" s="29"/>
      <c r="BF41" s="29">
        <v>3334.1931785611923</v>
      </c>
      <c r="BG41" s="29">
        <v>0</v>
      </c>
      <c r="BH41" s="29">
        <v>4.8246871118754173</v>
      </c>
      <c r="BI41" s="29">
        <v>43.947644979459248</v>
      </c>
      <c r="BJ41" s="29">
        <v>0</v>
      </c>
      <c r="BK41" s="29">
        <v>0</v>
      </c>
      <c r="BL41" s="29">
        <v>0</v>
      </c>
      <c r="BM41" s="29">
        <v>9.553835865099837E-2</v>
      </c>
      <c r="BN41" s="29">
        <v>0</v>
      </c>
      <c r="BO41" s="28">
        <v>55.436132607241802</v>
      </c>
      <c r="BP41" s="29">
        <v>26.464125346326547</v>
      </c>
      <c r="BQ41" s="29">
        <v>28.972007260915255</v>
      </c>
      <c r="BR41" s="28"/>
      <c r="BS41" s="28">
        <v>1262.8499092385591</v>
      </c>
      <c r="BT41" s="28">
        <v>3282.2919652240371</v>
      </c>
    </row>
    <row r="42" spans="1:94" x14ac:dyDescent="0.2">
      <c r="H42" s="27">
        <v>10740.971625107481</v>
      </c>
      <c r="I42" s="28">
        <v>581.68529664660355</v>
      </c>
      <c r="J42" s="29">
        <v>0</v>
      </c>
      <c r="K42" s="29">
        <v>0</v>
      </c>
      <c r="L42" s="29">
        <v>64.775007165376891</v>
      </c>
      <c r="M42" s="29">
        <v>0</v>
      </c>
      <c r="N42" s="29">
        <v>0</v>
      </c>
      <c r="O42" s="29">
        <v>0</v>
      </c>
      <c r="P42" s="29">
        <v>315.65873698289863</v>
      </c>
      <c r="Q42" s="29">
        <v>0</v>
      </c>
      <c r="R42" s="29">
        <v>27.921085315754272</v>
      </c>
      <c r="S42" s="29">
        <v>0</v>
      </c>
      <c r="T42" s="29">
        <v>173.33046718257378</v>
      </c>
      <c r="U42" s="29">
        <v>0</v>
      </c>
      <c r="V42" s="29">
        <v>0</v>
      </c>
      <c r="W42" s="28">
        <v>1315.7065061622241</v>
      </c>
      <c r="X42" s="29"/>
      <c r="Y42" s="29"/>
      <c r="Z42" s="29"/>
      <c r="AA42" s="29"/>
      <c r="AB42" s="29"/>
      <c r="AC42" s="29">
        <v>216.75265118945256</v>
      </c>
      <c r="AD42" s="29"/>
      <c r="AE42" s="29">
        <v>269.82420942008213</v>
      </c>
      <c r="AF42" s="29">
        <v>2.0540747109964648</v>
      </c>
      <c r="AG42" s="29">
        <v>0</v>
      </c>
      <c r="AH42" s="29"/>
      <c r="AI42" s="29">
        <v>0</v>
      </c>
      <c r="AJ42" s="29">
        <v>0</v>
      </c>
      <c r="AK42" s="29">
        <v>5.3023789051304098</v>
      </c>
      <c r="AL42" s="29">
        <v>489.63408808636666</v>
      </c>
      <c r="AM42" s="29">
        <v>259.69714340307632</v>
      </c>
      <c r="AN42" s="29"/>
      <c r="AO42" s="29"/>
      <c r="AP42" s="29"/>
      <c r="AQ42" s="29">
        <v>43.613260724180755</v>
      </c>
      <c r="AR42" s="29"/>
      <c r="AS42" s="29">
        <v>28.852584312601508</v>
      </c>
      <c r="AT42" s="28">
        <v>838.20578962453419</v>
      </c>
      <c r="AU42" s="29">
        <v>629.21563007547525</v>
      </c>
      <c r="AV42" s="29">
        <v>82.521257284799844</v>
      </c>
      <c r="AW42" s="29">
        <v>91.64517053597018</v>
      </c>
      <c r="AX42" s="29">
        <v>0</v>
      </c>
      <c r="AY42" s="29">
        <v>34.823731728288905</v>
      </c>
      <c r="AZ42" s="28">
        <v>3213.2177319193656</v>
      </c>
      <c r="BA42" s="29"/>
      <c r="BB42" s="29"/>
      <c r="BC42" s="29"/>
      <c r="BD42" s="29">
        <v>0</v>
      </c>
      <c r="BE42" s="29"/>
      <c r="BF42" s="29">
        <v>3162.2480175790579</v>
      </c>
      <c r="BG42" s="29">
        <v>0</v>
      </c>
      <c r="BH42" s="29">
        <v>5.2068405464794116</v>
      </c>
      <c r="BI42" s="29">
        <v>45.691220024839971</v>
      </c>
      <c r="BJ42" s="29">
        <v>0</v>
      </c>
      <c r="BK42" s="29">
        <v>0</v>
      </c>
      <c r="BL42" s="29">
        <v>0</v>
      </c>
      <c r="BM42" s="29">
        <v>7.1653768988248781E-2</v>
      </c>
      <c r="BN42" s="29">
        <v>0</v>
      </c>
      <c r="BO42" s="28">
        <v>52.713289385688348</v>
      </c>
      <c r="BP42" s="29">
        <v>24.290627687016336</v>
      </c>
      <c r="BQ42" s="29">
        <v>28.422661698672016</v>
      </c>
      <c r="BR42" s="28"/>
      <c r="BS42" s="28">
        <v>1412.1047100410815</v>
      </c>
      <c r="BT42" s="28">
        <v>3327.3383013279831</v>
      </c>
    </row>
    <row r="43" spans="1:94" x14ac:dyDescent="0.2">
      <c r="H43" s="27">
        <v>10812.171586892136</v>
      </c>
      <c r="I43" s="28">
        <v>673.56931307920127</v>
      </c>
      <c r="J43" s="29">
        <v>0</v>
      </c>
      <c r="K43" s="29">
        <v>0</v>
      </c>
      <c r="L43" s="29">
        <v>70.101270660170059</v>
      </c>
      <c r="M43" s="29">
        <v>0</v>
      </c>
      <c r="N43" s="29">
        <v>0</v>
      </c>
      <c r="O43" s="29">
        <v>0</v>
      </c>
      <c r="P43" s="29">
        <v>391.49230916212855</v>
      </c>
      <c r="Q43" s="29">
        <v>0</v>
      </c>
      <c r="R43" s="29">
        <v>11.7034489347473</v>
      </c>
      <c r="S43" s="29">
        <v>0</v>
      </c>
      <c r="T43" s="29">
        <v>200.27228432215534</v>
      </c>
      <c r="U43" s="29">
        <v>0</v>
      </c>
      <c r="V43" s="29">
        <v>0</v>
      </c>
      <c r="W43" s="28">
        <v>1365.0281838158019</v>
      </c>
      <c r="X43" s="29"/>
      <c r="Y43" s="29"/>
      <c r="Z43" s="29"/>
      <c r="AA43" s="29"/>
      <c r="AB43" s="29"/>
      <c r="AC43" s="29">
        <v>178.65673067736697</v>
      </c>
      <c r="AD43" s="29"/>
      <c r="AE43" s="29">
        <v>292.41903124104329</v>
      </c>
      <c r="AF43" s="29">
        <v>2.0540747109964648</v>
      </c>
      <c r="AG43" s="29">
        <v>0</v>
      </c>
      <c r="AH43" s="29"/>
      <c r="AI43" s="29">
        <v>0</v>
      </c>
      <c r="AJ43" s="29">
        <v>0</v>
      </c>
      <c r="AK43" s="29">
        <v>6.3533008502913919</v>
      </c>
      <c r="AL43" s="29">
        <v>492.47635425623383</v>
      </c>
      <c r="AM43" s="29">
        <v>320.67450081207602</v>
      </c>
      <c r="AN43" s="29"/>
      <c r="AO43" s="29"/>
      <c r="AP43" s="29"/>
      <c r="AQ43" s="29">
        <v>39.38568835387408</v>
      </c>
      <c r="AR43" s="29"/>
      <c r="AS43" s="29">
        <v>33.008502913919941</v>
      </c>
      <c r="AT43" s="28">
        <v>824.6393426960924</v>
      </c>
      <c r="AU43" s="29">
        <v>619.42294831374795</v>
      </c>
      <c r="AV43" s="29">
        <v>88.611827648800983</v>
      </c>
      <c r="AW43" s="29">
        <v>92.003439380911431</v>
      </c>
      <c r="AX43" s="29">
        <v>0</v>
      </c>
      <c r="AY43" s="29">
        <v>24.625011942294829</v>
      </c>
      <c r="AZ43" s="28">
        <v>3124.3192891946114</v>
      </c>
      <c r="BA43" s="29"/>
      <c r="BB43" s="29"/>
      <c r="BC43" s="29"/>
      <c r="BD43" s="29">
        <v>0</v>
      </c>
      <c r="BE43" s="29"/>
      <c r="BF43" s="29">
        <v>3073.7078436992451</v>
      </c>
      <c r="BG43" s="29">
        <v>0</v>
      </c>
      <c r="BH43" s="29">
        <v>3.9887264736791819</v>
      </c>
      <c r="BI43" s="29">
        <v>44.305913824400491</v>
      </c>
      <c r="BJ43" s="29">
        <v>0</v>
      </c>
      <c r="BK43" s="29">
        <v>0</v>
      </c>
      <c r="BL43" s="29">
        <v>0</v>
      </c>
      <c r="BM43" s="29">
        <v>2.3168051972867105</v>
      </c>
      <c r="BN43" s="29">
        <v>0</v>
      </c>
      <c r="BO43" s="28">
        <v>39.863380147129071</v>
      </c>
      <c r="BP43" s="29">
        <v>21.305053979172637</v>
      </c>
      <c r="BQ43" s="29">
        <v>18.558326167956434</v>
      </c>
      <c r="BR43" s="28"/>
      <c r="BS43" s="28">
        <v>1503.1288812458201</v>
      </c>
      <c r="BT43" s="28">
        <v>3281.5993121238175</v>
      </c>
    </row>
    <row r="44" spans="1:94" x14ac:dyDescent="0.2">
      <c r="H44" s="27">
        <v>11139.724849527085</v>
      </c>
      <c r="I44" s="28">
        <v>745.36638960542655</v>
      </c>
      <c r="J44" s="29">
        <v>0</v>
      </c>
      <c r="K44" s="29">
        <v>0</v>
      </c>
      <c r="L44" s="29">
        <v>88.659596828126482</v>
      </c>
      <c r="M44" s="29">
        <v>0</v>
      </c>
      <c r="N44" s="29">
        <v>0</v>
      </c>
      <c r="O44" s="29">
        <v>0</v>
      </c>
      <c r="P44" s="29">
        <v>418.43412630171014</v>
      </c>
      <c r="Q44" s="29">
        <v>0</v>
      </c>
      <c r="R44" s="29">
        <v>0.9076144071844845</v>
      </c>
      <c r="S44" s="29">
        <v>0</v>
      </c>
      <c r="T44" s="29">
        <v>237.36505206840545</v>
      </c>
      <c r="U44" s="29">
        <v>0</v>
      </c>
      <c r="V44" s="29">
        <v>0</v>
      </c>
      <c r="W44" s="28">
        <v>1520.6362854686156</v>
      </c>
      <c r="X44" s="29"/>
      <c r="Y44" s="29"/>
      <c r="Z44" s="29"/>
      <c r="AA44" s="29"/>
      <c r="AB44" s="29"/>
      <c r="AC44" s="29">
        <v>204.92977930639151</v>
      </c>
      <c r="AD44" s="29"/>
      <c r="AE44" s="29">
        <v>296.83768032865191</v>
      </c>
      <c r="AF44" s="29">
        <v>2.0540747109964648</v>
      </c>
      <c r="AG44" s="29">
        <v>0</v>
      </c>
      <c r="AH44" s="29"/>
      <c r="AI44" s="29">
        <v>0</v>
      </c>
      <c r="AJ44" s="29">
        <v>0</v>
      </c>
      <c r="AK44" s="29">
        <v>7.4042227954523741</v>
      </c>
      <c r="AL44" s="29">
        <v>496.58450367822678</v>
      </c>
      <c r="AM44" s="29">
        <v>447.78828699722936</v>
      </c>
      <c r="AN44" s="29"/>
      <c r="AO44" s="29"/>
      <c r="AP44" s="29"/>
      <c r="AQ44" s="29">
        <v>39.624534250501576</v>
      </c>
      <c r="AR44" s="29"/>
      <c r="AS44" s="29">
        <v>25.413203401165568</v>
      </c>
      <c r="AT44" s="28">
        <v>892.51934651762679</v>
      </c>
      <c r="AU44" s="29">
        <v>667.2160122289099</v>
      </c>
      <c r="AV44" s="29">
        <v>93.460399350339159</v>
      </c>
      <c r="AW44" s="29">
        <v>103.73077290532149</v>
      </c>
      <c r="AX44" s="29">
        <v>0</v>
      </c>
      <c r="AY44" s="29">
        <v>28.112162033056272</v>
      </c>
      <c r="AZ44" s="28">
        <v>3067.4023120282791</v>
      </c>
      <c r="BA44" s="29"/>
      <c r="BB44" s="29"/>
      <c r="BC44" s="29"/>
      <c r="BD44" s="29">
        <v>0</v>
      </c>
      <c r="BE44" s="29"/>
      <c r="BF44" s="29">
        <v>3022.5470526416357</v>
      </c>
      <c r="BG44" s="29">
        <v>0</v>
      </c>
      <c r="BH44" s="29">
        <v>3.0811120664946974</v>
      </c>
      <c r="BI44" s="29">
        <v>35.850769083787142</v>
      </c>
      <c r="BJ44" s="29">
        <v>0</v>
      </c>
      <c r="BK44" s="29">
        <v>0</v>
      </c>
      <c r="BL44" s="29">
        <v>0</v>
      </c>
      <c r="BM44" s="29">
        <v>5.9233782363618994</v>
      </c>
      <c r="BN44" s="29">
        <v>0</v>
      </c>
      <c r="BO44" s="28">
        <v>21.782745772427628</v>
      </c>
      <c r="BP44" s="29">
        <v>4.8724562912009173</v>
      </c>
      <c r="BQ44" s="29">
        <v>16.910289481226712</v>
      </c>
      <c r="BR44" s="28"/>
      <c r="BS44" s="28">
        <v>1517.8895576573993</v>
      </c>
      <c r="BT44" s="28">
        <v>3374.1282124773093</v>
      </c>
    </row>
    <row r="45" spans="1:94" x14ac:dyDescent="0.2">
      <c r="H45" s="27">
        <v>11340.116556797553</v>
      </c>
      <c r="I45" s="28">
        <v>781.55154294449221</v>
      </c>
      <c r="J45" s="29">
        <v>0</v>
      </c>
      <c r="K45" s="29">
        <v>0</v>
      </c>
      <c r="L45" s="29">
        <v>101.93942868061526</v>
      </c>
      <c r="M45" s="29">
        <v>0</v>
      </c>
      <c r="N45" s="29">
        <v>0</v>
      </c>
      <c r="O45" s="29">
        <v>0</v>
      </c>
      <c r="P45" s="29">
        <v>431.40345848858317</v>
      </c>
      <c r="Q45" s="29">
        <v>0</v>
      </c>
      <c r="R45" s="29">
        <v>1.7913442247062195</v>
      </c>
      <c r="S45" s="29">
        <v>0</v>
      </c>
      <c r="T45" s="29">
        <v>246.41731155058756</v>
      </c>
      <c r="U45" s="29">
        <v>0</v>
      </c>
      <c r="V45" s="29">
        <v>0</v>
      </c>
      <c r="W45" s="28">
        <v>1559.9503200535014</v>
      </c>
      <c r="X45" s="29"/>
      <c r="Y45" s="29"/>
      <c r="Z45" s="29"/>
      <c r="AA45" s="29"/>
      <c r="AB45" s="29"/>
      <c r="AC45" s="29">
        <v>215.43899875800133</v>
      </c>
      <c r="AD45" s="29"/>
      <c r="AE45" s="29">
        <v>301.2563294162606</v>
      </c>
      <c r="AF45" s="29">
        <v>2.0540747109964648</v>
      </c>
      <c r="AG45" s="29">
        <v>0</v>
      </c>
      <c r="AH45" s="29"/>
      <c r="AI45" s="29">
        <v>0</v>
      </c>
      <c r="AJ45" s="29">
        <v>0</v>
      </c>
      <c r="AK45" s="29">
        <v>6.3533008502913919</v>
      </c>
      <c r="AL45" s="29">
        <v>507.9057991783701</v>
      </c>
      <c r="AM45" s="29">
        <v>474.68233495748541</v>
      </c>
      <c r="AN45" s="29"/>
      <c r="AO45" s="29"/>
      <c r="AP45" s="29"/>
      <c r="AQ45" s="29">
        <v>24.792204069934076</v>
      </c>
      <c r="AR45" s="29"/>
      <c r="AS45" s="29">
        <v>27.491162701824781</v>
      </c>
      <c r="AT45" s="28">
        <v>933.91134040317183</v>
      </c>
      <c r="AU45" s="29">
        <v>694.65940575140917</v>
      </c>
      <c r="AV45" s="29">
        <v>102.4887742428585</v>
      </c>
      <c r="AW45" s="29">
        <v>106.54915448552593</v>
      </c>
      <c r="AX45" s="29">
        <v>0</v>
      </c>
      <c r="AY45" s="29">
        <v>30.214005923378235</v>
      </c>
      <c r="AZ45" s="28">
        <v>2986.4813222508837</v>
      </c>
      <c r="BA45" s="29"/>
      <c r="BB45" s="29"/>
      <c r="BC45" s="29"/>
      <c r="BD45" s="29">
        <v>0</v>
      </c>
      <c r="BE45" s="29"/>
      <c r="BF45" s="29">
        <v>2941.5305245055888</v>
      </c>
      <c r="BG45" s="29">
        <v>0</v>
      </c>
      <c r="BH45" s="29">
        <v>2.9139199388554502</v>
      </c>
      <c r="BI45" s="29">
        <v>34.680424190312408</v>
      </c>
      <c r="BJ45" s="29">
        <v>0</v>
      </c>
      <c r="BK45" s="29">
        <v>0</v>
      </c>
      <c r="BL45" s="29">
        <v>0</v>
      </c>
      <c r="BM45" s="29">
        <v>7.356453616126875</v>
      </c>
      <c r="BN45" s="29">
        <v>0</v>
      </c>
      <c r="BO45" s="28">
        <v>35.468615649183143</v>
      </c>
      <c r="BP45" s="29">
        <v>9.9359892997038308</v>
      </c>
      <c r="BQ45" s="29">
        <v>25.532626349479315</v>
      </c>
      <c r="BR45" s="28"/>
      <c r="BS45" s="28">
        <v>1572.4180758574566</v>
      </c>
      <c r="BT45" s="28">
        <v>3470.3353396388648</v>
      </c>
    </row>
    <row r="46" spans="1:94" x14ac:dyDescent="0.2">
      <c r="H46" s="27">
        <v>9883.5148562147697</v>
      </c>
      <c r="I46" s="28">
        <v>683.52918696856784</v>
      </c>
      <c r="J46" s="29">
        <v>0</v>
      </c>
      <c r="K46" s="29">
        <v>0</v>
      </c>
      <c r="L46" s="29">
        <v>81.852488774242858</v>
      </c>
      <c r="M46" s="29">
        <v>0</v>
      </c>
      <c r="N46" s="29">
        <v>0</v>
      </c>
      <c r="O46" s="29">
        <v>0</v>
      </c>
      <c r="P46" s="29">
        <v>390.75188688258334</v>
      </c>
      <c r="Q46" s="29">
        <v>0</v>
      </c>
      <c r="R46" s="29">
        <v>0.9076144071844845</v>
      </c>
      <c r="S46" s="29">
        <v>0</v>
      </c>
      <c r="T46" s="29">
        <v>210.04108149421992</v>
      </c>
      <c r="U46" s="29">
        <v>0</v>
      </c>
      <c r="V46" s="29">
        <v>0</v>
      </c>
      <c r="W46" s="28">
        <v>1361.7321104423424</v>
      </c>
      <c r="X46" s="29"/>
      <c r="Y46" s="29"/>
      <c r="Z46" s="29"/>
      <c r="AA46" s="29"/>
      <c r="AB46" s="29"/>
      <c r="AC46" s="29">
        <v>206.24343173784274</v>
      </c>
      <c r="AD46" s="29"/>
      <c r="AE46" s="29">
        <v>246.08292729530905</v>
      </c>
      <c r="AF46" s="29">
        <v>2.0540747109964648</v>
      </c>
      <c r="AG46" s="29">
        <v>0</v>
      </c>
      <c r="AH46" s="29"/>
      <c r="AI46" s="29">
        <v>0</v>
      </c>
      <c r="AJ46" s="29">
        <v>0</v>
      </c>
      <c r="AK46" s="29">
        <v>5.3023789051304098</v>
      </c>
      <c r="AL46" s="29">
        <v>500.69265310021973</v>
      </c>
      <c r="AM46" s="29">
        <v>351.15123722174451</v>
      </c>
      <c r="AN46" s="29"/>
      <c r="AO46" s="29"/>
      <c r="AP46" s="29"/>
      <c r="AQ46" s="29">
        <v>24.887742428585074</v>
      </c>
      <c r="AR46" s="29"/>
      <c r="AS46" s="29">
        <v>25.365434221840069</v>
      </c>
      <c r="AT46" s="28">
        <v>763.18429349383769</v>
      </c>
      <c r="AU46" s="29">
        <v>613.3562625394095</v>
      </c>
      <c r="AV46" s="29">
        <v>68.023311359510842</v>
      </c>
      <c r="AW46" s="29">
        <v>67.927773000859844</v>
      </c>
      <c r="AX46" s="29">
        <v>0</v>
      </c>
      <c r="AY46" s="29">
        <v>13.876946594057513</v>
      </c>
      <c r="AZ46" s="28">
        <v>2605.1877328747491</v>
      </c>
      <c r="BA46" s="29"/>
      <c r="BB46" s="29"/>
      <c r="BC46" s="29"/>
      <c r="BD46" s="29">
        <v>0</v>
      </c>
      <c r="BE46" s="29"/>
      <c r="BF46" s="29">
        <v>2572.7046909334094</v>
      </c>
      <c r="BG46" s="29">
        <v>0</v>
      </c>
      <c r="BH46" s="29">
        <v>2.8422661698672016</v>
      </c>
      <c r="BI46" s="29">
        <v>25.198242094200822</v>
      </c>
      <c r="BJ46" s="29">
        <v>0</v>
      </c>
      <c r="BK46" s="29">
        <v>0</v>
      </c>
      <c r="BL46" s="29">
        <v>0</v>
      </c>
      <c r="BM46" s="29">
        <v>4.4425336772714239</v>
      </c>
      <c r="BN46" s="29">
        <v>0</v>
      </c>
      <c r="BO46" s="28">
        <v>28.23158498137002</v>
      </c>
      <c r="BP46" s="29">
        <v>8.5506830992643543</v>
      </c>
      <c r="BQ46" s="29">
        <v>19.680901882105665</v>
      </c>
      <c r="BR46" s="28"/>
      <c r="BS46" s="28">
        <v>1332.0913346708703</v>
      </c>
      <c r="BT46" s="28">
        <v>3109.5347281933696</v>
      </c>
    </row>
    <row r="47" spans="1:94" x14ac:dyDescent="0.2">
      <c r="H47" s="27">
        <v>11965.630075475303</v>
      </c>
      <c r="I47" s="28">
        <v>816.32750549345553</v>
      </c>
      <c r="J47" s="29">
        <v>0</v>
      </c>
      <c r="K47" s="29">
        <v>0</v>
      </c>
      <c r="L47" s="29">
        <v>119.06467946880672</v>
      </c>
      <c r="M47" s="29">
        <v>0</v>
      </c>
      <c r="N47" s="29">
        <v>0</v>
      </c>
      <c r="O47" s="29">
        <v>0</v>
      </c>
      <c r="P47" s="29">
        <v>420.67927773000855</v>
      </c>
      <c r="Q47" s="29">
        <v>0</v>
      </c>
      <c r="R47" s="29">
        <v>0</v>
      </c>
      <c r="S47" s="29">
        <v>0</v>
      </c>
      <c r="T47" s="29">
        <v>276.58354829464031</v>
      </c>
      <c r="U47" s="29">
        <v>0</v>
      </c>
      <c r="V47" s="29">
        <v>0</v>
      </c>
      <c r="W47" s="28">
        <v>1703.6877806439284</v>
      </c>
      <c r="X47" s="29"/>
      <c r="Y47" s="29"/>
      <c r="Z47" s="29"/>
      <c r="AA47" s="29"/>
      <c r="AB47" s="29"/>
      <c r="AC47" s="29">
        <v>203.61612687494028</v>
      </c>
      <c r="AD47" s="29"/>
      <c r="AE47" s="29">
        <v>304.55240278972008</v>
      </c>
      <c r="AF47" s="29">
        <v>2.0540747109964648</v>
      </c>
      <c r="AG47" s="29">
        <v>0</v>
      </c>
      <c r="AH47" s="29"/>
      <c r="AI47" s="29">
        <v>0</v>
      </c>
      <c r="AJ47" s="29">
        <v>0</v>
      </c>
      <c r="AK47" s="29">
        <v>5.3023789051304098</v>
      </c>
      <c r="AL47" s="29">
        <v>523.12028279354161</v>
      </c>
      <c r="AM47" s="29">
        <v>606.90742333046717</v>
      </c>
      <c r="AN47" s="29"/>
      <c r="AO47" s="29"/>
      <c r="AP47" s="29"/>
      <c r="AQ47" s="29">
        <v>32.053119327409952</v>
      </c>
      <c r="AR47" s="29"/>
      <c r="AS47" s="29">
        <v>26.105856501385304</v>
      </c>
      <c r="AT47" s="28">
        <v>955.50300945829747</v>
      </c>
      <c r="AU47" s="29">
        <v>738.10547434795069</v>
      </c>
      <c r="AV47" s="29">
        <v>82.330180567497848</v>
      </c>
      <c r="AW47" s="29">
        <v>108.34049871023215</v>
      </c>
      <c r="AX47" s="29">
        <v>0</v>
      </c>
      <c r="AY47" s="29">
        <v>26.726855832616796</v>
      </c>
      <c r="AZ47" s="28">
        <v>3236.4574376612209</v>
      </c>
      <c r="BA47" s="29"/>
      <c r="BB47" s="29"/>
      <c r="BC47" s="29"/>
      <c r="BD47" s="29">
        <v>0</v>
      </c>
      <c r="BE47" s="29"/>
      <c r="BF47" s="29">
        <v>3200.1767459635043</v>
      </c>
      <c r="BG47" s="29">
        <v>0</v>
      </c>
      <c r="BH47" s="29">
        <v>3.7976497563771852</v>
      </c>
      <c r="BI47" s="29">
        <v>32.483041941339444</v>
      </c>
      <c r="BJ47" s="29">
        <v>0</v>
      </c>
      <c r="BK47" s="29">
        <v>0</v>
      </c>
      <c r="BL47" s="29">
        <v>0</v>
      </c>
      <c r="BM47" s="29">
        <v>0</v>
      </c>
      <c r="BN47" s="29">
        <v>0</v>
      </c>
      <c r="BO47" s="28">
        <v>30.45285182000573</v>
      </c>
      <c r="BP47" s="29">
        <v>14.593484283940001</v>
      </c>
      <c r="BQ47" s="29">
        <v>15.859367536065729</v>
      </c>
      <c r="BR47" s="28"/>
      <c r="BS47" s="28">
        <v>1508.5029139199387</v>
      </c>
      <c r="BT47" s="28">
        <v>3714.6985764784558</v>
      </c>
    </row>
    <row r="48" spans="1:94" x14ac:dyDescent="0.2">
      <c r="H48" s="27">
        <v>12590.474825642495</v>
      </c>
      <c r="I48" s="28">
        <v>836.9160217827457</v>
      </c>
      <c r="J48" s="29">
        <v>0</v>
      </c>
      <c r="K48" s="29">
        <v>0</v>
      </c>
      <c r="L48" s="29">
        <v>109.63026655202063</v>
      </c>
      <c r="M48" s="29">
        <v>0</v>
      </c>
      <c r="N48" s="29">
        <v>0</v>
      </c>
      <c r="O48" s="29">
        <v>0</v>
      </c>
      <c r="P48" s="29">
        <v>431.64230438521065</v>
      </c>
      <c r="Q48" s="29">
        <v>0</v>
      </c>
      <c r="R48" s="29">
        <v>0.9076144071844845</v>
      </c>
      <c r="S48" s="29">
        <v>0</v>
      </c>
      <c r="T48" s="29">
        <v>294.75972102799273</v>
      </c>
      <c r="U48" s="29">
        <v>0</v>
      </c>
      <c r="V48" s="29">
        <v>0</v>
      </c>
      <c r="W48" s="28">
        <v>1732.8747492118084</v>
      </c>
      <c r="X48" s="29"/>
      <c r="Y48" s="29"/>
      <c r="Z48" s="29"/>
      <c r="AA48" s="29"/>
      <c r="AB48" s="29"/>
      <c r="AC48" s="29">
        <v>170.77481608865958</v>
      </c>
      <c r="AD48" s="29"/>
      <c r="AE48" s="29">
        <v>292.41903124104329</v>
      </c>
      <c r="AF48" s="29">
        <v>3.0811120664946974</v>
      </c>
      <c r="AG48" s="29">
        <v>0</v>
      </c>
      <c r="AH48" s="29"/>
      <c r="AI48" s="29">
        <v>0</v>
      </c>
      <c r="AJ48" s="29">
        <v>0</v>
      </c>
      <c r="AK48" s="29">
        <v>7.4042227954523741</v>
      </c>
      <c r="AL48" s="29">
        <v>525.15047291487531</v>
      </c>
      <c r="AM48" s="29">
        <v>670.51208560236932</v>
      </c>
      <c r="AN48" s="29"/>
      <c r="AO48" s="29"/>
      <c r="AP48" s="29"/>
      <c r="AQ48" s="29">
        <v>37.331613642877613</v>
      </c>
      <c r="AR48" s="29"/>
      <c r="AS48" s="29">
        <v>26.201394860036302</v>
      </c>
      <c r="AT48" s="28">
        <v>1042.3234928823922</v>
      </c>
      <c r="AU48" s="29">
        <v>807.60963026655202</v>
      </c>
      <c r="AV48" s="29">
        <v>88.22967421419699</v>
      </c>
      <c r="AW48" s="29">
        <v>113.61899302569981</v>
      </c>
      <c r="AX48" s="29">
        <v>0</v>
      </c>
      <c r="AY48" s="29">
        <v>32.841310786280687</v>
      </c>
      <c r="AZ48" s="28">
        <v>3411.6031336581636</v>
      </c>
      <c r="BA48" s="29"/>
      <c r="BB48" s="29"/>
      <c r="BC48" s="29"/>
      <c r="BD48" s="29">
        <v>0</v>
      </c>
      <c r="BE48" s="29"/>
      <c r="BF48" s="29">
        <v>3385.2106620808254</v>
      </c>
      <c r="BG48" s="29">
        <v>0</v>
      </c>
      <c r="BH48" s="29">
        <v>3.7737651667144356</v>
      </c>
      <c r="BI48" s="29">
        <v>22.618706410623865</v>
      </c>
      <c r="BJ48" s="29">
        <v>0</v>
      </c>
      <c r="BK48" s="29">
        <v>0</v>
      </c>
      <c r="BL48" s="29">
        <v>0</v>
      </c>
      <c r="BM48" s="29">
        <v>0</v>
      </c>
      <c r="BN48" s="29">
        <v>0</v>
      </c>
      <c r="BO48" s="28">
        <v>25.604280118467564</v>
      </c>
      <c r="BP48" s="29">
        <v>15.262252794496989</v>
      </c>
      <c r="BQ48" s="29">
        <v>10.342027323970573</v>
      </c>
      <c r="BR48" s="28"/>
      <c r="BS48" s="28">
        <v>1520.2541320340115</v>
      </c>
      <c r="BT48" s="28">
        <v>4020.8990159549057</v>
      </c>
    </row>
    <row r="49" spans="1:72" x14ac:dyDescent="0.2">
      <c r="A49" s="23" t="s">
        <v>99</v>
      </c>
    </row>
    <row r="51" spans="1:72" x14ac:dyDescent="0.2">
      <c r="H51" s="27">
        <v>1434.7950702206936</v>
      </c>
      <c r="I51" s="28">
        <v>100.10031527658354</v>
      </c>
      <c r="J51" s="29">
        <v>83.070602847043077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17.005827839877711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8">
        <v>45.380720359224227</v>
      </c>
      <c r="X51" s="29"/>
      <c r="Y51" s="29"/>
      <c r="Z51" s="29"/>
      <c r="AA51" s="29"/>
      <c r="AB51" s="29"/>
      <c r="AC51" s="29"/>
      <c r="AD51" s="29"/>
      <c r="AE51" s="29">
        <v>1.122575714149231</v>
      </c>
      <c r="AF51" s="29"/>
      <c r="AG51" s="29">
        <v>0</v>
      </c>
      <c r="AH51" s="29"/>
      <c r="AI51" s="29"/>
      <c r="AJ51" s="29"/>
      <c r="AK51" s="29"/>
      <c r="AL51" s="29">
        <v>34.919270086939903</v>
      </c>
      <c r="AM51" s="29">
        <v>3.8215343460399347</v>
      </c>
      <c r="AN51" s="29"/>
      <c r="AO51" s="29"/>
      <c r="AP51" s="29"/>
      <c r="AQ51" s="29">
        <v>5.5173402120951556</v>
      </c>
      <c r="AR51" s="29"/>
      <c r="AS51" s="29"/>
      <c r="AT51" s="28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8">
        <v>13.327601031814273</v>
      </c>
      <c r="BA51" s="29"/>
      <c r="BB51" s="29"/>
      <c r="BC51" s="29"/>
      <c r="BD51" s="29">
        <v>0</v>
      </c>
      <c r="BE51" s="29"/>
      <c r="BF51" s="29">
        <v>0.6687685105569886</v>
      </c>
      <c r="BG51" s="29">
        <v>0.71653768988248778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11.942294831374797</v>
      </c>
      <c r="BO51" s="28">
        <v>0</v>
      </c>
      <c r="BP51" s="29">
        <v>0</v>
      </c>
      <c r="BQ51" s="29">
        <v>0</v>
      </c>
      <c r="BR51" s="28"/>
      <c r="BS51" s="28">
        <v>0</v>
      </c>
      <c r="BT51" s="28">
        <v>1276.0103181427341</v>
      </c>
    </row>
    <row r="52" spans="1:72" x14ac:dyDescent="0.2">
      <c r="H52" s="27">
        <v>1450.8455144740612</v>
      </c>
      <c r="I52" s="28">
        <v>94.05751409190789</v>
      </c>
      <c r="J52" s="29">
        <v>77.720454762587181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16.33705932932072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8">
        <v>41.105378809592047</v>
      </c>
      <c r="X52" s="29"/>
      <c r="Y52" s="29"/>
      <c r="Z52" s="29"/>
      <c r="AA52" s="29"/>
      <c r="AB52" s="29"/>
      <c r="AC52" s="29"/>
      <c r="AD52" s="29"/>
      <c r="AE52" s="29">
        <v>1.122575714149231</v>
      </c>
      <c r="AF52" s="29"/>
      <c r="AG52" s="29">
        <v>0</v>
      </c>
      <c r="AH52" s="29"/>
      <c r="AI52" s="29"/>
      <c r="AJ52" s="29"/>
      <c r="AK52" s="29"/>
      <c r="AL52" s="29">
        <v>30.811120664946976</v>
      </c>
      <c r="AM52" s="29">
        <v>2.8661507595299511</v>
      </c>
      <c r="AN52" s="29"/>
      <c r="AO52" s="29"/>
      <c r="AP52" s="29"/>
      <c r="AQ52" s="29">
        <v>6.3055316709658928</v>
      </c>
      <c r="AR52" s="29"/>
      <c r="AS52" s="29"/>
      <c r="AT52" s="28">
        <v>0</v>
      </c>
      <c r="AU52" s="29"/>
      <c r="AV52" s="29">
        <v>0</v>
      </c>
      <c r="AW52" s="29">
        <v>0</v>
      </c>
      <c r="AX52" s="29">
        <v>0</v>
      </c>
      <c r="AY52" s="29">
        <v>0</v>
      </c>
      <c r="AZ52" s="28">
        <v>14.832330180567498</v>
      </c>
      <c r="BA52" s="29"/>
      <c r="BB52" s="29"/>
      <c r="BC52" s="29"/>
      <c r="BD52" s="29">
        <v>0</v>
      </c>
      <c r="BE52" s="29"/>
      <c r="BF52" s="29">
        <v>0.64488392089423896</v>
      </c>
      <c r="BG52" s="29">
        <v>0</v>
      </c>
      <c r="BH52" s="29">
        <v>0</v>
      </c>
      <c r="BI52" s="29">
        <v>0</v>
      </c>
      <c r="BJ52" s="29">
        <v>0</v>
      </c>
      <c r="BK52" s="29">
        <v>0</v>
      </c>
      <c r="BL52" s="29">
        <v>0</v>
      </c>
      <c r="BM52" s="29">
        <v>0</v>
      </c>
      <c r="BN52" s="29">
        <v>14.187446259673258</v>
      </c>
      <c r="BO52" s="28">
        <v>0</v>
      </c>
      <c r="BP52" s="29">
        <v>0</v>
      </c>
      <c r="BQ52" s="29">
        <v>0</v>
      </c>
      <c r="BR52" s="28"/>
      <c r="BS52" s="28">
        <v>0</v>
      </c>
      <c r="BT52" s="28">
        <v>1300.8502913919938</v>
      </c>
    </row>
    <row r="53" spans="1:72" x14ac:dyDescent="0.2">
      <c r="H53" s="27">
        <v>1433.7441482755326</v>
      </c>
      <c r="I53" s="28">
        <v>88.086366676220493</v>
      </c>
      <c r="J53" s="29">
        <v>66.996274004012605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21.113977261870641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8">
        <v>68.405464794114835</v>
      </c>
      <c r="X53" s="29"/>
      <c r="Y53" s="29"/>
      <c r="Z53" s="29"/>
      <c r="AA53" s="29"/>
      <c r="AB53" s="29"/>
      <c r="AC53" s="29"/>
      <c r="AD53" s="29"/>
      <c r="AE53" s="29">
        <v>1.122575714149231</v>
      </c>
      <c r="AF53" s="29"/>
      <c r="AG53" s="29">
        <v>0</v>
      </c>
      <c r="AH53" s="29"/>
      <c r="AI53" s="29"/>
      <c r="AJ53" s="29"/>
      <c r="AK53" s="29"/>
      <c r="AL53" s="29">
        <v>39.027419508932837</v>
      </c>
      <c r="AM53" s="29">
        <v>3.8215343460399347</v>
      </c>
      <c r="AN53" s="29"/>
      <c r="AO53" s="29"/>
      <c r="AP53" s="29"/>
      <c r="AQ53" s="29">
        <v>24.433935224992833</v>
      </c>
      <c r="AR53" s="29"/>
      <c r="AS53" s="29"/>
      <c r="AT53" s="28">
        <v>0</v>
      </c>
      <c r="AU53" s="29"/>
      <c r="AV53" s="29">
        <v>0</v>
      </c>
      <c r="AW53" s="29">
        <v>0</v>
      </c>
      <c r="AX53" s="29">
        <v>0</v>
      </c>
      <c r="AY53" s="29">
        <v>0</v>
      </c>
      <c r="AZ53" s="28">
        <v>14.808445590904748</v>
      </c>
      <c r="BA53" s="29"/>
      <c r="BB53" s="29"/>
      <c r="BC53" s="29"/>
      <c r="BD53" s="29">
        <v>0</v>
      </c>
      <c r="BE53" s="29"/>
      <c r="BF53" s="29">
        <v>0.62099933123148943</v>
      </c>
      <c r="BG53" s="29">
        <v>0</v>
      </c>
      <c r="BH53" s="29">
        <v>0</v>
      </c>
      <c r="BI53" s="29">
        <v>0</v>
      </c>
      <c r="BJ53" s="29">
        <v>0</v>
      </c>
      <c r="BK53" s="29">
        <v>0</v>
      </c>
      <c r="BL53" s="29">
        <v>0</v>
      </c>
      <c r="BM53" s="29">
        <v>0</v>
      </c>
      <c r="BN53" s="29">
        <v>14.187446259673258</v>
      </c>
      <c r="BO53" s="28">
        <v>0</v>
      </c>
      <c r="BP53" s="29">
        <v>0</v>
      </c>
      <c r="BQ53" s="29">
        <v>0</v>
      </c>
      <c r="BR53" s="28"/>
      <c r="BS53" s="28">
        <v>0</v>
      </c>
      <c r="BT53" s="28">
        <v>1262.4199866246297</v>
      </c>
    </row>
    <row r="54" spans="1:72" x14ac:dyDescent="0.2">
      <c r="H54" s="27">
        <v>1415.6157447215055</v>
      </c>
      <c r="I54" s="28">
        <v>98.786662845132312</v>
      </c>
      <c r="J54" s="29">
        <v>80.395528804815129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18.391134040317187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8">
        <v>42.944492213623768</v>
      </c>
      <c r="X54" s="29"/>
      <c r="Y54" s="29"/>
      <c r="Z54" s="29"/>
      <c r="AA54" s="29"/>
      <c r="AB54" s="29"/>
      <c r="AC54" s="29"/>
      <c r="AD54" s="29"/>
      <c r="AE54" s="29">
        <v>1.122575714149231</v>
      </c>
      <c r="AF54" s="29"/>
      <c r="AG54" s="29">
        <v>0</v>
      </c>
      <c r="AH54" s="29"/>
      <c r="AI54" s="29"/>
      <c r="AJ54" s="29"/>
      <c r="AK54" s="29"/>
      <c r="AL54" s="29">
        <v>29.784083309448743</v>
      </c>
      <c r="AM54" s="29">
        <v>5.7323015190599023</v>
      </c>
      <c r="AN54" s="29"/>
      <c r="AO54" s="29"/>
      <c r="AP54" s="29"/>
      <c r="AQ54" s="29">
        <v>6.3055316709658928</v>
      </c>
      <c r="AR54" s="29"/>
      <c r="AS54" s="29"/>
      <c r="AT54" s="28">
        <v>0</v>
      </c>
      <c r="AU54" s="29"/>
      <c r="AV54" s="29">
        <v>0</v>
      </c>
      <c r="AW54" s="29">
        <v>0</v>
      </c>
      <c r="AX54" s="29">
        <v>0</v>
      </c>
      <c r="AY54" s="29">
        <v>0</v>
      </c>
      <c r="AZ54" s="28">
        <v>11.822871883061049</v>
      </c>
      <c r="BA54" s="29"/>
      <c r="BB54" s="29"/>
      <c r="BC54" s="29"/>
      <c r="BD54" s="29">
        <v>0</v>
      </c>
      <c r="BE54" s="29"/>
      <c r="BF54" s="29">
        <v>0.62099933123148943</v>
      </c>
      <c r="BG54" s="29">
        <v>0</v>
      </c>
      <c r="BH54" s="29">
        <v>0</v>
      </c>
      <c r="BI54" s="29">
        <v>0</v>
      </c>
      <c r="BJ54" s="29">
        <v>0</v>
      </c>
      <c r="BK54" s="29">
        <v>0</v>
      </c>
      <c r="BL54" s="29">
        <v>0</v>
      </c>
      <c r="BM54" s="29">
        <v>0</v>
      </c>
      <c r="BN54" s="29">
        <v>11.20187255182956</v>
      </c>
      <c r="BO54" s="28">
        <v>0</v>
      </c>
      <c r="BP54" s="29">
        <v>0</v>
      </c>
      <c r="BQ54" s="29">
        <v>0</v>
      </c>
      <c r="BR54" s="28"/>
      <c r="BS54" s="28">
        <v>0</v>
      </c>
      <c r="BT54" s="28">
        <v>1262.0856023693511</v>
      </c>
    </row>
    <row r="55" spans="1:72" x14ac:dyDescent="0.2">
      <c r="H55" s="27">
        <v>1360.8244960351581</v>
      </c>
      <c r="I55" s="28">
        <v>94.176937040221645</v>
      </c>
      <c r="J55" s="29">
        <v>70.340116556797554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23.836820483424095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8">
        <v>34.393809114359414</v>
      </c>
      <c r="X55" s="29"/>
      <c r="Y55" s="29"/>
      <c r="Z55" s="29"/>
      <c r="AA55" s="29"/>
      <c r="AB55" s="29"/>
      <c r="AC55" s="29"/>
      <c r="AD55" s="29"/>
      <c r="AE55" s="29">
        <v>1.122575714149231</v>
      </c>
      <c r="AF55" s="29"/>
      <c r="AG55" s="29">
        <v>0</v>
      </c>
      <c r="AH55" s="29"/>
      <c r="AI55" s="29"/>
      <c r="AJ55" s="29"/>
      <c r="AK55" s="29"/>
      <c r="AL55" s="29">
        <v>29.784083309448743</v>
      </c>
      <c r="AM55" s="29">
        <v>1.9107671730199673</v>
      </c>
      <c r="AN55" s="29"/>
      <c r="AO55" s="29"/>
      <c r="AP55" s="29"/>
      <c r="AQ55" s="29">
        <v>1.5763829177414732</v>
      </c>
      <c r="AR55" s="29"/>
      <c r="AS55" s="29"/>
      <c r="AT55" s="28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8">
        <v>11.20187255182956</v>
      </c>
      <c r="BA55" s="29"/>
      <c r="BB55" s="29"/>
      <c r="BC55" s="29"/>
      <c r="BD55" s="29">
        <v>0</v>
      </c>
      <c r="BE55" s="29"/>
      <c r="BF55" s="29">
        <v>0</v>
      </c>
      <c r="BG55" s="29">
        <v>0</v>
      </c>
      <c r="BH55" s="29">
        <v>0</v>
      </c>
      <c r="BI55" s="29">
        <v>0</v>
      </c>
      <c r="BJ55" s="29">
        <v>0</v>
      </c>
      <c r="BK55" s="29">
        <v>0</v>
      </c>
      <c r="BL55" s="29">
        <v>0</v>
      </c>
      <c r="BM55" s="29">
        <v>0</v>
      </c>
      <c r="BN55" s="29">
        <v>11.20187255182956</v>
      </c>
      <c r="BO55" s="28">
        <v>0</v>
      </c>
      <c r="BP55" s="29">
        <v>0</v>
      </c>
      <c r="BQ55" s="29">
        <v>0</v>
      </c>
      <c r="BR55" s="28"/>
      <c r="BS55" s="28">
        <v>0</v>
      </c>
      <c r="BT55" s="28">
        <v>1221.0757619184101</v>
      </c>
    </row>
    <row r="56" spans="1:72" x14ac:dyDescent="0.2">
      <c r="H56" s="27">
        <v>1325.5708416929397</v>
      </c>
      <c r="I56" s="28">
        <v>92.122862329225185</v>
      </c>
      <c r="J56" s="29">
        <v>65.658736982898631</v>
      </c>
      <c r="K56" s="29">
        <v>0</v>
      </c>
      <c r="L56" s="29">
        <v>4.6813795738989201</v>
      </c>
      <c r="M56" s="29">
        <v>0</v>
      </c>
      <c r="N56" s="29">
        <v>0</v>
      </c>
      <c r="O56" s="29">
        <v>0</v>
      </c>
      <c r="P56" s="29">
        <v>21.782745772427628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8">
        <v>29.807967899111492</v>
      </c>
      <c r="X56" s="29"/>
      <c r="Y56" s="29"/>
      <c r="Z56" s="29"/>
      <c r="AA56" s="29"/>
      <c r="AB56" s="29"/>
      <c r="AC56" s="29"/>
      <c r="AD56" s="29"/>
      <c r="AE56" s="29">
        <v>1.122575714149231</v>
      </c>
      <c r="AF56" s="29"/>
      <c r="AG56" s="29">
        <v>0</v>
      </c>
      <c r="AH56" s="29"/>
      <c r="AI56" s="29">
        <v>0</v>
      </c>
      <c r="AJ56" s="29"/>
      <c r="AK56" s="29"/>
      <c r="AL56" s="29">
        <v>27.730008598452276</v>
      </c>
      <c r="AM56" s="29">
        <v>0.95538358650998367</v>
      </c>
      <c r="AN56" s="29"/>
      <c r="AO56" s="29"/>
      <c r="AP56" s="29"/>
      <c r="AQ56" s="29"/>
      <c r="AR56" s="29"/>
      <c r="AS56" s="29"/>
      <c r="AT56" s="28">
        <v>0</v>
      </c>
      <c r="AU56" s="29"/>
      <c r="AV56" s="29">
        <v>0</v>
      </c>
      <c r="AW56" s="29">
        <v>0</v>
      </c>
      <c r="AX56" s="29">
        <v>0</v>
      </c>
      <c r="AY56" s="29">
        <v>0</v>
      </c>
      <c r="AZ56" s="28">
        <v>11.20187255182956</v>
      </c>
      <c r="BA56" s="29"/>
      <c r="BB56" s="29"/>
      <c r="BC56" s="29"/>
      <c r="BD56" s="29">
        <v>0</v>
      </c>
      <c r="BE56" s="29"/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29">
        <v>0</v>
      </c>
      <c r="BN56" s="29">
        <v>11.20187255182956</v>
      </c>
      <c r="BO56" s="28">
        <v>0</v>
      </c>
      <c r="BP56" s="29">
        <v>0</v>
      </c>
      <c r="BQ56" s="29">
        <v>0</v>
      </c>
      <c r="BR56" s="28"/>
      <c r="BS56" s="28">
        <v>0</v>
      </c>
      <c r="BT56" s="28">
        <v>1192.4381389127734</v>
      </c>
    </row>
    <row r="57" spans="1:72" x14ac:dyDescent="0.2">
      <c r="H57" s="27">
        <v>1301.208560236935</v>
      </c>
      <c r="I57" s="28">
        <v>91.430209229005442</v>
      </c>
      <c r="J57" s="29">
        <v>68.333811025126579</v>
      </c>
      <c r="K57" s="29">
        <v>0</v>
      </c>
      <c r="L57" s="29">
        <v>2.6750740422279544</v>
      </c>
      <c r="M57" s="29">
        <v>0</v>
      </c>
      <c r="N57" s="29">
        <v>0</v>
      </c>
      <c r="O57" s="29">
        <v>0</v>
      </c>
      <c r="P57" s="29">
        <v>20.421324161650901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8">
        <v>37.952612974109101</v>
      </c>
      <c r="X57" s="29"/>
      <c r="Y57" s="29"/>
      <c r="Z57" s="29"/>
      <c r="AA57" s="29"/>
      <c r="AB57" s="29"/>
      <c r="AC57" s="29"/>
      <c r="AD57" s="29"/>
      <c r="AE57" s="29">
        <v>1.122575714149231</v>
      </c>
      <c r="AF57" s="29"/>
      <c r="AG57" s="29">
        <v>0</v>
      </c>
      <c r="AH57" s="29"/>
      <c r="AI57" s="29">
        <v>0</v>
      </c>
      <c r="AJ57" s="29"/>
      <c r="AK57" s="29"/>
      <c r="AL57" s="29">
        <v>34.919270086939903</v>
      </c>
      <c r="AM57" s="29">
        <v>1.9107671730199673</v>
      </c>
      <c r="AN57" s="29"/>
      <c r="AO57" s="29"/>
      <c r="AP57" s="29"/>
      <c r="AQ57" s="29"/>
      <c r="AR57" s="29"/>
      <c r="AS57" s="29"/>
      <c r="AT57" s="28">
        <v>0</v>
      </c>
      <c r="AU57" s="29"/>
      <c r="AV57" s="29">
        <v>0</v>
      </c>
      <c r="AW57" s="29">
        <v>0</v>
      </c>
      <c r="AX57" s="29">
        <v>0</v>
      </c>
      <c r="AY57" s="29">
        <v>0</v>
      </c>
      <c r="AZ57" s="28">
        <v>11.20187255182956</v>
      </c>
      <c r="BA57" s="29"/>
      <c r="BB57" s="29"/>
      <c r="BC57" s="29"/>
      <c r="BD57" s="29">
        <v>0</v>
      </c>
      <c r="BE57" s="29"/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0</v>
      </c>
      <c r="BL57" s="29">
        <v>0</v>
      </c>
      <c r="BM57" s="29">
        <v>0</v>
      </c>
      <c r="BN57" s="29">
        <v>11.20187255182956</v>
      </c>
      <c r="BO57" s="28">
        <v>0</v>
      </c>
      <c r="BP57" s="29">
        <v>0</v>
      </c>
      <c r="BQ57" s="29">
        <v>0</v>
      </c>
      <c r="BR57" s="28"/>
      <c r="BS57" s="28">
        <v>0</v>
      </c>
      <c r="BT57" s="28">
        <v>1160.6238654819911</v>
      </c>
    </row>
    <row r="58" spans="1:72" x14ac:dyDescent="0.2">
      <c r="H58" s="27">
        <v>1308.9949364669915</v>
      </c>
      <c r="I58" s="28">
        <v>86.748829655106519</v>
      </c>
      <c r="J58" s="29">
        <v>58.947167287665998</v>
      </c>
      <c r="K58" s="29">
        <v>0</v>
      </c>
      <c r="L58" s="29">
        <v>6.6876851055698863</v>
      </c>
      <c r="M58" s="29">
        <v>0</v>
      </c>
      <c r="N58" s="29">
        <v>0</v>
      </c>
      <c r="O58" s="29">
        <v>0</v>
      </c>
      <c r="P58" s="29">
        <v>21.113977261870641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8">
        <v>50.062099933123143</v>
      </c>
      <c r="X58" s="29"/>
      <c r="Y58" s="29"/>
      <c r="Z58" s="29"/>
      <c r="AA58" s="29"/>
      <c r="AB58" s="29"/>
      <c r="AC58" s="29"/>
      <c r="AD58" s="29"/>
      <c r="AE58" s="29">
        <v>1.0986911244864812</v>
      </c>
      <c r="AF58" s="29"/>
      <c r="AG58" s="29"/>
      <c r="AH58" s="29"/>
      <c r="AI58" s="29">
        <v>0</v>
      </c>
      <c r="AJ58" s="29"/>
      <c r="AK58" s="29"/>
      <c r="AL58" s="29">
        <v>46.097258049106713</v>
      </c>
      <c r="AM58" s="29">
        <v>2.8661507595299511</v>
      </c>
      <c r="AN58" s="29"/>
      <c r="AO58" s="29"/>
      <c r="AP58" s="29"/>
      <c r="AQ58" s="29"/>
      <c r="AR58" s="29"/>
      <c r="AS58" s="29"/>
      <c r="AT58" s="28">
        <v>0</v>
      </c>
      <c r="AU58" s="29"/>
      <c r="AV58" s="29">
        <v>0</v>
      </c>
      <c r="AW58" s="29">
        <v>0</v>
      </c>
      <c r="AX58" s="29">
        <v>0</v>
      </c>
      <c r="AY58" s="29">
        <v>0</v>
      </c>
      <c r="AZ58" s="28">
        <v>11.20187255182956</v>
      </c>
      <c r="BA58" s="29"/>
      <c r="BB58" s="29"/>
      <c r="BC58" s="29"/>
      <c r="BD58" s="29">
        <v>0</v>
      </c>
      <c r="BE58" s="29"/>
      <c r="BF58" s="29">
        <v>0</v>
      </c>
      <c r="BG58" s="29">
        <v>0</v>
      </c>
      <c r="BH58" s="29">
        <v>0</v>
      </c>
      <c r="BI58" s="29">
        <v>0</v>
      </c>
      <c r="BJ58" s="29">
        <v>0</v>
      </c>
      <c r="BK58" s="29">
        <v>0</v>
      </c>
      <c r="BL58" s="29">
        <v>0</v>
      </c>
      <c r="BM58" s="29">
        <v>0</v>
      </c>
      <c r="BN58" s="29">
        <v>11.20187255182956</v>
      </c>
      <c r="BO58" s="28">
        <v>0</v>
      </c>
      <c r="BP58" s="29">
        <v>0</v>
      </c>
      <c r="BQ58" s="29">
        <v>0</v>
      </c>
      <c r="BR58" s="28"/>
      <c r="BS58" s="28">
        <v>0</v>
      </c>
      <c r="BT58" s="28">
        <v>1160.9582497372694</v>
      </c>
    </row>
    <row r="59" spans="1:72" x14ac:dyDescent="0.2">
      <c r="H59" s="27">
        <v>1300.8980605713193</v>
      </c>
      <c r="I59" s="28">
        <v>94.797936371453133</v>
      </c>
      <c r="J59" s="29">
        <v>68.333811025126579</v>
      </c>
      <c r="K59" s="29">
        <v>0</v>
      </c>
      <c r="L59" s="29">
        <v>4.6813795738989201</v>
      </c>
      <c r="M59" s="29">
        <v>0</v>
      </c>
      <c r="N59" s="29">
        <v>0</v>
      </c>
      <c r="O59" s="29">
        <v>0</v>
      </c>
      <c r="P59" s="29">
        <v>21.782745772427628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8">
        <v>72.274768319480273</v>
      </c>
      <c r="X59" s="29"/>
      <c r="Y59" s="29"/>
      <c r="Z59" s="29"/>
      <c r="AA59" s="29"/>
      <c r="AB59" s="29"/>
      <c r="AC59" s="29"/>
      <c r="AD59" s="29"/>
      <c r="AE59" s="29">
        <v>1.0986911244864812</v>
      </c>
      <c r="AF59" s="29"/>
      <c r="AG59" s="29"/>
      <c r="AH59" s="29"/>
      <c r="AI59" s="29">
        <v>0</v>
      </c>
      <c r="AJ59" s="29"/>
      <c r="AK59" s="29"/>
      <c r="AL59" s="29">
        <v>63.533008502913916</v>
      </c>
      <c r="AM59" s="29">
        <v>7.6430686920798694</v>
      </c>
      <c r="AN59" s="29"/>
      <c r="AO59" s="29"/>
      <c r="AP59" s="29"/>
      <c r="AQ59" s="29"/>
      <c r="AR59" s="29"/>
      <c r="AS59" s="29"/>
      <c r="AT59" s="28">
        <v>0</v>
      </c>
      <c r="AU59" s="29"/>
      <c r="AV59" s="29">
        <v>0</v>
      </c>
      <c r="AW59" s="29">
        <v>0</v>
      </c>
      <c r="AX59" s="29">
        <v>0</v>
      </c>
      <c r="AY59" s="29">
        <v>0</v>
      </c>
      <c r="AZ59" s="28">
        <v>11.20187255182956</v>
      </c>
      <c r="BA59" s="29"/>
      <c r="BB59" s="29"/>
      <c r="BC59" s="29"/>
      <c r="BD59" s="29">
        <v>0</v>
      </c>
      <c r="BE59" s="29"/>
      <c r="BF59" s="29">
        <v>0</v>
      </c>
      <c r="BG59" s="29">
        <v>0</v>
      </c>
      <c r="BH59" s="29">
        <v>0</v>
      </c>
      <c r="BI59" s="29">
        <v>0</v>
      </c>
      <c r="BJ59" s="29">
        <v>0</v>
      </c>
      <c r="BK59" s="29">
        <v>0</v>
      </c>
      <c r="BL59" s="29">
        <v>0</v>
      </c>
      <c r="BM59" s="29">
        <v>0</v>
      </c>
      <c r="BN59" s="29">
        <v>11.20187255182956</v>
      </c>
      <c r="BO59" s="28">
        <v>0</v>
      </c>
      <c r="BP59" s="29">
        <v>0</v>
      </c>
      <c r="BQ59" s="29">
        <v>0</v>
      </c>
      <c r="BR59" s="28"/>
      <c r="BS59" s="28">
        <v>0</v>
      </c>
      <c r="BT59" s="28">
        <v>1122.6234833285564</v>
      </c>
    </row>
    <row r="60" spans="1:72" x14ac:dyDescent="0.2">
      <c r="H60" s="27">
        <v>959.73058182860416</v>
      </c>
      <c r="I60" s="28">
        <v>108.29272953090666</v>
      </c>
      <c r="J60" s="29">
        <v>59.615935798222985</v>
      </c>
      <c r="K60" s="29">
        <v>0</v>
      </c>
      <c r="L60" s="29">
        <v>21.448361517149134</v>
      </c>
      <c r="M60" s="29">
        <v>0</v>
      </c>
      <c r="N60" s="29">
        <v>0</v>
      </c>
      <c r="O60" s="29">
        <v>0</v>
      </c>
      <c r="P60" s="29">
        <v>27.228432215534536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8">
        <v>83.333333333333329</v>
      </c>
      <c r="X60" s="29"/>
      <c r="Y60" s="29"/>
      <c r="Z60" s="29"/>
      <c r="AA60" s="29"/>
      <c r="AB60" s="29"/>
      <c r="AC60" s="29"/>
      <c r="AD60" s="29"/>
      <c r="AE60" s="29">
        <v>1.0986911244864812</v>
      </c>
      <c r="AF60" s="29"/>
      <c r="AG60" s="29"/>
      <c r="AH60" s="29"/>
      <c r="AI60" s="29">
        <v>0</v>
      </c>
      <c r="AJ60" s="29"/>
      <c r="AK60" s="29"/>
      <c r="AL60" s="29">
        <v>71.725422757237027</v>
      </c>
      <c r="AM60" s="29">
        <v>10.509219451609821</v>
      </c>
      <c r="AN60" s="29"/>
      <c r="AO60" s="29"/>
      <c r="AP60" s="29"/>
      <c r="AQ60" s="29"/>
      <c r="AR60" s="29"/>
      <c r="AS60" s="29"/>
      <c r="AT60" s="28">
        <v>0</v>
      </c>
      <c r="AU60" s="29"/>
      <c r="AV60" s="29">
        <v>0</v>
      </c>
      <c r="AW60" s="29">
        <v>0</v>
      </c>
      <c r="AX60" s="29">
        <v>0</v>
      </c>
      <c r="AY60" s="29">
        <v>0</v>
      </c>
      <c r="AZ60" s="28">
        <v>10.915257475876563</v>
      </c>
      <c r="BA60" s="29"/>
      <c r="BB60" s="29"/>
      <c r="BC60" s="29"/>
      <c r="BD60" s="29">
        <v>0</v>
      </c>
      <c r="BE60" s="29"/>
      <c r="BF60" s="29">
        <v>0</v>
      </c>
      <c r="BG60" s="29">
        <v>0</v>
      </c>
      <c r="BH60" s="29">
        <v>0</v>
      </c>
      <c r="BI60" s="29">
        <v>0</v>
      </c>
      <c r="BJ60" s="29">
        <v>0</v>
      </c>
      <c r="BK60" s="29">
        <v>0</v>
      </c>
      <c r="BL60" s="29">
        <v>0</v>
      </c>
      <c r="BM60" s="29">
        <v>0</v>
      </c>
      <c r="BN60" s="29">
        <v>10.915257475876563</v>
      </c>
      <c r="BO60" s="28">
        <v>0</v>
      </c>
      <c r="BP60" s="29">
        <v>0</v>
      </c>
      <c r="BQ60" s="29">
        <v>0</v>
      </c>
      <c r="BR60" s="28"/>
      <c r="BS60" s="28">
        <v>0</v>
      </c>
      <c r="BT60" s="28">
        <v>757.18926148848755</v>
      </c>
    </row>
    <row r="63" spans="1:72" x14ac:dyDescent="0.2">
      <c r="A63" s="23" t="s">
        <v>100</v>
      </c>
      <c r="H63" s="27">
        <f>H2+H15+H27+H39+H51</f>
        <v>32062.912009171683</v>
      </c>
      <c r="I63" s="28">
        <f t="shared" ref="I63:BT67" si="9">I2+I15+I27+I39+I51</f>
        <v>2531.7903888411192</v>
      </c>
      <c r="J63" s="29">
        <f t="shared" si="9"/>
        <v>83.070602847043077</v>
      </c>
      <c r="K63" s="29">
        <f t="shared" si="9"/>
        <v>0</v>
      </c>
      <c r="L63" s="29">
        <f t="shared" si="9"/>
        <v>1368.7302952135281</v>
      </c>
      <c r="M63" s="29">
        <f t="shared" si="9"/>
        <v>0</v>
      </c>
      <c r="N63" s="29">
        <f t="shared" si="9"/>
        <v>0</v>
      </c>
      <c r="O63" s="29">
        <f t="shared" si="9"/>
        <v>0</v>
      </c>
      <c r="P63" s="29">
        <f t="shared" si="9"/>
        <v>920.51208560236932</v>
      </c>
      <c r="Q63" s="29">
        <f t="shared" si="9"/>
        <v>0</v>
      </c>
      <c r="R63" s="29">
        <f t="shared" si="9"/>
        <v>0</v>
      </c>
      <c r="S63" s="29">
        <f t="shared" si="9"/>
        <v>0</v>
      </c>
      <c r="T63" s="29">
        <f t="shared" si="9"/>
        <v>159.47740517817903</v>
      </c>
      <c r="U63" s="29">
        <f t="shared" si="9"/>
        <v>0</v>
      </c>
      <c r="V63" s="29">
        <f t="shared" si="9"/>
        <v>0</v>
      </c>
      <c r="W63" s="28">
        <f t="shared" si="9"/>
        <v>3344.4635521161745</v>
      </c>
      <c r="X63" s="29">
        <f t="shared" si="9"/>
        <v>0</v>
      </c>
      <c r="Y63" s="29">
        <f t="shared" si="9"/>
        <v>0</v>
      </c>
      <c r="Z63" s="29">
        <f t="shared" si="9"/>
        <v>0</v>
      </c>
      <c r="AA63" s="29">
        <f t="shared" si="9"/>
        <v>0</v>
      </c>
      <c r="AB63" s="29">
        <f t="shared" si="9"/>
        <v>0</v>
      </c>
      <c r="AC63" s="29">
        <f t="shared" si="9"/>
        <v>0</v>
      </c>
      <c r="AD63" s="29">
        <f t="shared" si="9"/>
        <v>170.67927773000858</v>
      </c>
      <c r="AE63" s="29">
        <f t="shared" si="9"/>
        <v>1091.4302092290054</v>
      </c>
      <c r="AF63" s="29">
        <f t="shared" si="9"/>
        <v>2.0540747109964648</v>
      </c>
      <c r="AG63" s="29">
        <f t="shared" si="9"/>
        <v>0</v>
      </c>
      <c r="AH63" s="29">
        <f t="shared" si="9"/>
        <v>0</v>
      </c>
      <c r="AI63" s="29">
        <f t="shared" si="9"/>
        <v>0</v>
      </c>
      <c r="AJ63" s="29">
        <f t="shared" si="9"/>
        <v>0</v>
      </c>
      <c r="AK63" s="29">
        <f t="shared" si="9"/>
        <v>13.757523645743765</v>
      </c>
      <c r="AL63" s="29">
        <f t="shared" si="9"/>
        <v>1366.4373746059041</v>
      </c>
      <c r="AM63" s="29">
        <f t="shared" si="9"/>
        <v>434.7234164517053</v>
      </c>
      <c r="AN63" s="29">
        <f t="shared" si="9"/>
        <v>0</v>
      </c>
      <c r="AO63" s="29">
        <f t="shared" si="9"/>
        <v>0</v>
      </c>
      <c r="AP63" s="29">
        <f t="shared" si="9"/>
        <v>0</v>
      </c>
      <c r="AQ63" s="29">
        <f t="shared" si="9"/>
        <v>236.98289863380145</v>
      </c>
      <c r="AR63" s="29">
        <f t="shared" si="9"/>
        <v>0</v>
      </c>
      <c r="AS63" s="29">
        <f t="shared" si="9"/>
        <v>28.422661698672016</v>
      </c>
      <c r="AT63" s="28">
        <f t="shared" si="9"/>
        <v>2197.812171586892</v>
      </c>
      <c r="AU63" s="29">
        <f t="shared" si="9"/>
        <v>1709.8022355975922</v>
      </c>
      <c r="AV63" s="29">
        <f t="shared" si="9"/>
        <v>186.27591477978407</v>
      </c>
      <c r="AW63" s="29">
        <f t="shared" si="9"/>
        <v>237.8188592719977</v>
      </c>
      <c r="AX63" s="29">
        <f t="shared" si="9"/>
        <v>5.2546097258049107</v>
      </c>
      <c r="AY63" s="29">
        <f t="shared" si="9"/>
        <v>58.660552211712996</v>
      </c>
      <c r="AZ63" s="28">
        <f t="shared" si="9"/>
        <v>8356.9790770994568</v>
      </c>
      <c r="BA63" s="30">
        <f t="shared" si="9"/>
        <v>0</v>
      </c>
      <c r="BB63" s="30">
        <f t="shared" si="9"/>
        <v>0</v>
      </c>
      <c r="BC63" s="30">
        <f t="shared" si="9"/>
        <v>0</v>
      </c>
      <c r="BD63" s="30">
        <f t="shared" si="9"/>
        <v>0</v>
      </c>
      <c r="BE63" s="30">
        <f t="shared" si="9"/>
        <v>0</v>
      </c>
      <c r="BF63" s="30">
        <f t="shared" si="9"/>
        <v>8196.164134900162</v>
      </c>
      <c r="BG63" s="30">
        <f t="shared" si="9"/>
        <v>0.71653768988248778</v>
      </c>
      <c r="BH63" s="30">
        <f t="shared" si="9"/>
        <v>42.442915830706028</v>
      </c>
      <c r="BI63" s="30">
        <f t="shared" si="9"/>
        <v>98.715009076144071</v>
      </c>
      <c r="BJ63" s="30">
        <f t="shared" si="9"/>
        <v>0</v>
      </c>
      <c r="BK63" s="30">
        <f t="shared" si="9"/>
        <v>0</v>
      </c>
      <c r="BL63" s="30">
        <f t="shared" si="9"/>
        <v>0</v>
      </c>
      <c r="BM63" s="30">
        <f t="shared" si="9"/>
        <v>6.9981847711856311</v>
      </c>
      <c r="BN63" s="30">
        <f t="shared" si="9"/>
        <v>11.942294831374797</v>
      </c>
      <c r="BO63" s="30">
        <f t="shared" si="9"/>
        <v>147.39180280882772</v>
      </c>
      <c r="BP63" s="30">
        <f t="shared" si="9"/>
        <v>98.715009076144057</v>
      </c>
      <c r="BQ63" s="30">
        <f t="shared" si="9"/>
        <v>48.676793732683663</v>
      </c>
      <c r="BR63" s="30">
        <f t="shared" si="9"/>
        <v>0</v>
      </c>
      <c r="BS63" s="30">
        <f t="shared" si="9"/>
        <v>1913.6333237794975</v>
      </c>
      <c r="BT63" s="30">
        <f t="shared" si="9"/>
        <v>13570.841692939717</v>
      </c>
    </row>
    <row r="64" spans="1:72" x14ac:dyDescent="0.2">
      <c r="H64" s="27">
        <f t="shared" ref="H64:W72" si="10">H3+H16+H28+H40+H52</f>
        <v>31829.941721601223</v>
      </c>
      <c r="I64" s="28">
        <f t="shared" si="10"/>
        <v>2389.3665806821432</v>
      </c>
      <c r="J64" s="29">
        <f t="shared" si="10"/>
        <v>77.720454762587181</v>
      </c>
      <c r="K64" s="29">
        <f t="shared" si="10"/>
        <v>0</v>
      </c>
      <c r="L64" s="29">
        <f t="shared" si="10"/>
        <v>1123.7460590427054</v>
      </c>
      <c r="M64" s="29">
        <f t="shared" si="10"/>
        <v>0</v>
      </c>
      <c r="N64" s="29">
        <f t="shared" si="10"/>
        <v>0</v>
      </c>
      <c r="O64" s="29">
        <f t="shared" si="10"/>
        <v>0</v>
      </c>
      <c r="P64" s="29">
        <f t="shared" si="10"/>
        <v>1008.7895289958918</v>
      </c>
      <c r="Q64" s="29">
        <f t="shared" si="10"/>
        <v>0</v>
      </c>
      <c r="R64" s="29">
        <f t="shared" si="10"/>
        <v>0</v>
      </c>
      <c r="S64" s="29">
        <f t="shared" si="10"/>
        <v>0</v>
      </c>
      <c r="T64" s="29">
        <f t="shared" si="10"/>
        <v>179.0627687016337</v>
      </c>
      <c r="U64" s="29">
        <f t="shared" si="10"/>
        <v>0</v>
      </c>
      <c r="V64" s="29">
        <f t="shared" si="10"/>
        <v>0</v>
      </c>
      <c r="W64" s="28">
        <f t="shared" si="10"/>
        <v>3464.3880768128397</v>
      </c>
      <c r="X64" s="29">
        <f t="shared" si="9"/>
        <v>0</v>
      </c>
      <c r="Y64" s="29">
        <f t="shared" si="9"/>
        <v>0</v>
      </c>
      <c r="Z64" s="29">
        <f t="shared" si="9"/>
        <v>0</v>
      </c>
      <c r="AA64" s="29">
        <f t="shared" si="9"/>
        <v>0</v>
      </c>
      <c r="AB64" s="29">
        <f t="shared" si="9"/>
        <v>0</v>
      </c>
      <c r="AC64" s="29">
        <f t="shared" si="9"/>
        <v>0</v>
      </c>
      <c r="AD64" s="29">
        <f t="shared" si="9"/>
        <v>166.26062864239992</v>
      </c>
      <c r="AE64" s="29">
        <f t="shared" si="9"/>
        <v>1111.2066494697619</v>
      </c>
      <c r="AF64" s="29">
        <f t="shared" si="9"/>
        <v>2.0540747109964648</v>
      </c>
      <c r="AG64" s="29">
        <f t="shared" si="9"/>
        <v>0</v>
      </c>
      <c r="AH64" s="29">
        <f t="shared" si="9"/>
        <v>0</v>
      </c>
      <c r="AI64" s="29">
        <f t="shared" si="9"/>
        <v>0</v>
      </c>
      <c r="AJ64" s="29">
        <f t="shared" si="9"/>
        <v>1.0270373554982324</v>
      </c>
      <c r="AK64" s="29">
        <f t="shared" si="9"/>
        <v>14.808445590904748</v>
      </c>
      <c r="AL64" s="29">
        <f t="shared" si="9"/>
        <v>1397.4156873984903</v>
      </c>
      <c r="AM64" s="29">
        <f t="shared" si="9"/>
        <v>539.12295786758386</v>
      </c>
      <c r="AN64" s="29">
        <f t="shared" si="9"/>
        <v>0</v>
      </c>
      <c r="AO64" s="29">
        <f t="shared" si="9"/>
        <v>0</v>
      </c>
      <c r="AP64" s="29">
        <f t="shared" si="9"/>
        <v>0</v>
      </c>
      <c r="AQ64" s="29">
        <f t="shared" si="9"/>
        <v>208.4408139868157</v>
      </c>
      <c r="AR64" s="29">
        <f t="shared" si="9"/>
        <v>0</v>
      </c>
      <c r="AS64" s="29">
        <f t="shared" si="9"/>
        <v>24.07566638005159</v>
      </c>
      <c r="AT64" s="28">
        <f t="shared" si="9"/>
        <v>2331.470335339639</v>
      </c>
      <c r="AU64" s="29">
        <f t="shared" si="9"/>
        <v>1851.8916595012897</v>
      </c>
      <c r="AV64" s="29">
        <f t="shared" si="9"/>
        <v>166.73832043565491</v>
      </c>
      <c r="AW64" s="29">
        <f t="shared" si="9"/>
        <v>255.75618610872263</v>
      </c>
      <c r="AX64" s="29">
        <f t="shared" si="9"/>
        <v>5.2784943154676602</v>
      </c>
      <c r="AY64" s="29">
        <f t="shared" si="9"/>
        <v>51.757905799178367</v>
      </c>
      <c r="AZ64" s="28">
        <f t="shared" si="9"/>
        <v>8171.1569695232638</v>
      </c>
      <c r="BA64" s="30">
        <f t="shared" si="9"/>
        <v>0</v>
      </c>
      <c r="BB64" s="30">
        <f t="shared" si="9"/>
        <v>0</v>
      </c>
      <c r="BC64" s="30">
        <f t="shared" si="9"/>
        <v>0</v>
      </c>
      <c r="BD64" s="30">
        <f t="shared" si="9"/>
        <v>0</v>
      </c>
      <c r="BE64" s="30">
        <f t="shared" si="9"/>
        <v>0</v>
      </c>
      <c r="BF64" s="30">
        <f t="shared" si="9"/>
        <v>8040.0783414540938</v>
      </c>
      <c r="BG64" s="30">
        <f t="shared" si="9"/>
        <v>0</v>
      </c>
      <c r="BH64" s="30">
        <f t="shared" si="9"/>
        <v>19.25097926817617</v>
      </c>
      <c r="BI64" s="30">
        <f t="shared" si="9"/>
        <v>88.779019776440236</v>
      </c>
      <c r="BJ64" s="30">
        <f t="shared" si="9"/>
        <v>0</v>
      </c>
      <c r="BK64" s="30">
        <f t="shared" si="9"/>
        <v>0</v>
      </c>
      <c r="BL64" s="30">
        <f t="shared" si="9"/>
        <v>0</v>
      </c>
      <c r="BM64" s="30">
        <f t="shared" si="9"/>
        <v>8.8611827648800983</v>
      </c>
      <c r="BN64" s="30">
        <f t="shared" si="9"/>
        <v>14.187446259673258</v>
      </c>
      <c r="BO64" s="30">
        <f t="shared" si="9"/>
        <v>148.84876277825546</v>
      </c>
      <c r="BP64" s="30">
        <f t="shared" si="9"/>
        <v>104.20846469857648</v>
      </c>
      <c r="BQ64" s="30">
        <f t="shared" si="9"/>
        <v>44.640298079678985</v>
      </c>
      <c r="BR64" s="30">
        <f t="shared" si="9"/>
        <v>0</v>
      </c>
      <c r="BS64" s="30">
        <f t="shared" si="9"/>
        <v>1852.0110824496032</v>
      </c>
      <c r="BT64" s="30">
        <f t="shared" si="9"/>
        <v>13472.747683194804</v>
      </c>
    </row>
    <row r="65" spans="7:72" x14ac:dyDescent="0.2">
      <c r="H65" s="27">
        <f t="shared" si="10"/>
        <v>31371.883061049008</v>
      </c>
      <c r="I65" s="28">
        <f t="shared" si="9"/>
        <v>2453.7833190025794</v>
      </c>
      <c r="J65" s="29">
        <f t="shared" si="9"/>
        <v>66.996274004012605</v>
      </c>
      <c r="K65" s="29">
        <f t="shared" si="9"/>
        <v>0</v>
      </c>
      <c r="L65" s="29">
        <f t="shared" si="9"/>
        <v>1171.586892137193</v>
      </c>
      <c r="M65" s="29">
        <f t="shared" si="9"/>
        <v>0</v>
      </c>
      <c r="N65" s="29">
        <f t="shared" si="9"/>
        <v>0</v>
      </c>
      <c r="O65" s="29">
        <f t="shared" si="9"/>
        <v>0</v>
      </c>
      <c r="P65" s="29">
        <f t="shared" si="9"/>
        <v>984.04509410528328</v>
      </c>
      <c r="Q65" s="29">
        <f t="shared" si="9"/>
        <v>0</v>
      </c>
      <c r="R65" s="29">
        <f t="shared" si="9"/>
        <v>33.319002579535685</v>
      </c>
      <c r="S65" s="29">
        <f t="shared" si="9"/>
        <v>0</v>
      </c>
      <c r="T65" s="29">
        <f t="shared" si="9"/>
        <v>197.93159453520587</v>
      </c>
      <c r="U65" s="29">
        <f t="shared" si="9"/>
        <v>0</v>
      </c>
      <c r="V65" s="29">
        <f t="shared" si="9"/>
        <v>0</v>
      </c>
      <c r="W65" s="28">
        <f t="shared" si="9"/>
        <v>3312.8403554026936</v>
      </c>
      <c r="X65" s="29">
        <f t="shared" si="9"/>
        <v>0</v>
      </c>
      <c r="Y65" s="29">
        <f t="shared" si="9"/>
        <v>0</v>
      </c>
      <c r="Z65" s="29">
        <f t="shared" si="9"/>
        <v>0</v>
      </c>
      <c r="AA65" s="29">
        <f t="shared" si="9"/>
        <v>0</v>
      </c>
      <c r="AB65" s="29">
        <f t="shared" si="9"/>
        <v>0</v>
      </c>
      <c r="AC65" s="29">
        <f t="shared" si="9"/>
        <v>211.49804146364764</v>
      </c>
      <c r="AD65" s="29">
        <f t="shared" si="9"/>
        <v>146.43641922231777</v>
      </c>
      <c r="AE65" s="29">
        <f t="shared" si="9"/>
        <v>876.92270946785129</v>
      </c>
      <c r="AF65" s="29">
        <f t="shared" si="9"/>
        <v>2.0540747109964648</v>
      </c>
      <c r="AG65" s="29">
        <f t="shared" si="9"/>
        <v>0</v>
      </c>
      <c r="AH65" s="29">
        <f t="shared" si="9"/>
        <v>0</v>
      </c>
      <c r="AI65" s="29">
        <f t="shared" si="9"/>
        <v>0</v>
      </c>
      <c r="AJ65" s="29">
        <f t="shared" si="9"/>
        <v>0</v>
      </c>
      <c r="AK65" s="29">
        <f t="shared" si="9"/>
        <v>4.2275723703066781</v>
      </c>
      <c r="AL65" s="29">
        <f t="shared" si="9"/>
        <v>1209.2290054456862</v>
      </c>
      <c r="AM65" s="29">
        <f t="shared" si="9"/>
        <v>609.24811311741666</v>
      </c>
      <c r="AN65" s="29">
        <f t="shared" si="9"/>
        <v>0</v>
      </c>
      <c r="AO65" s="29">
        <f t="shared" si="9"/>
        <v>0</v>
      </c>
      <c r="AP65" s="29">
        <f t="shared" si="9"/>
        <v>0</v>
      </c>
      <c r="AQ65" s="29">
        <f t="shared" si="9"/>
        <v>220.12037833190024</v>
      </c>
      <c r="AR65" s="29">
        <f t="shared" si="9"/>
        <v>0</v>
      </c>
      <c r="AS65" s="29">
        <f t="shared" si="9"/>
        <v>33.104041272570939</v>
      </c>
      <c r="AT65" s="28">
        <f t="shared" si="9"/>
        <v>2331.9719117225563</v>
      </c>
      <c r="AU65" s="29">
        <f t="shared" si="9"/>
        <v>1881.9623578866915</v>
      </c>
      <c r="AV65" s="29">
        <f t="shared" si="9"/>
        <v>170.27323970574184</v>
      </c>
      <c r="AW65" s="29">
        <f t="shared" si="9"/>
        <v>231.37002006305531</v>
      </c>
      <c r="AX65" s="29">
        <f t="shared" si="9"/>
        <v>5.3501480844559088</v>
      </c>
      <c r="AY65" s="29">
        <f t="shared" si="9"/>
        <v>42.992261392949267</v>
      </c>
      <c r="AZ65" s="28">
        <f t="shared" si="9"/>
        <v>7871.500907614407</v>
      </c>
      <c r="BA65" s="30">
        <f t="shared" si="9"/>
        <v>0</v>
      </c>
      <c r="BB65" s="30">
        <f t="shared" si="9"/>
        <v>0</v>
      </c>
      <c r="BC65" s="30">
        <f t="shared" si="9"/>
        <v>0</v>
      </c>
      <c r="BD65" s="30">
        <f t="shared" si="9"/>
        <v>0</v>
      </c>
      <c r="BE65" s="30">
        <f t="shared" si="9"/>
        <v>0</v>
      </c>
      <c r="BF65" s="30">
        <f t="shared" si="9"/>
        <v>7743.0018152288139</v>
      </c>
      <c r="BG65" s="30">
        <f t="shared" si="9"/>
        <v>0</v>
      </c>
      <c r="BH65" s="30">
        <f t="shared" si="9"/>
        <v>15.907136715391228</v>
      </c>
      <c r="BI65" s="30">
        <f t="shared" si="9"/>
        <v>88.086366676220507</v>
      </c>
      <c r="BJ65" s="30">
        <f t="shared" si="9"/>
        <v>0</v>
      </c>
      <c r="BK65" s="30">
        <f t="shared" si="9"/>
        <v>0</v>
      </c>
      <c r="BL65" s="30">
        <f t="shared" si="9"/>
        <v>0</v>
      </c>
      <c r="BM65" s="30">
        <f t="shared" si="9"/>
        <v>10.318142734307823</v>
      </c>
      <c r="BN65" s="30">
        <f t="shared" si="9"/>
        <v>14.187446259673258</v>
      </c>
      <c r="BO65" s="30">
        <f t="shared" si="9"/>
        <v>155.0348715009076</v>
      </c>
      <c r="BP65" s="30">
        <f t="shared" si="9"/>
        <v>109.98853539696188</v>
      </c>
      <c r="BQ65" s="30">
        <f t="shared" si="9"/>
        <v>45.046336103945734</v>
      </c>
      <c r="BR65" s="30">
        <f t="shared" si="9"/>
        <v>0</v>
      </c>
      <c r="BS65" s="30">
        <f t="shared" si="9"/>
        <v>1812.0999331231487</v>
      </c>
      <c r="BT65" s="30">
        <f t="shared" si="9"/>
        <v>13434.651762682717</v>
      </c>
    </row>
    <row r="66" spans="7:72" x14ac:dyDescent="0.2">
      <c r="H66" s="27">
        <f t="shared" si="10"/>
        <v>31810.786280691693</v>
      </c>
      <c r="I66" s="28">
        <f t="shared" si="9"/>
        <v>2425.0740422279546</v>
      </c>
      <c r="J66" s="29">
        <f t="shared" si="9"/>
        <v>80.395528804815129</v>
      </c>
      <c r="K66" s="29">
        <f t="shared" si="9"/>
        <v>0</v>
      </c>
      <c r="L66" s="29">
        <f t="shared" si="9"/>
        <v>1169.4372790675457</v>
      </c>
      <c r="M66" s="29">
        <f t="shared" si="9"/>
        <v>0</v>
      </c>
      <c r="N66" s="29">
        <f t="shared" si="9"/>
        <v>0</v>
      </c>
      <c r="O66" s="29">
        <f t="shared" si="9"/>
        <v>0</v>
      </c>
      <c r="P66" s="29">
        <f t="shared" si="9"/>
        <v>967.77968854495077</v>
      </c>
      <c r="Q66" s="29">
        <f t="shared" si="9"/>
        <v>0</v>
      </c>
      <c r="R66" s="29">
        <f t="shared" si="9"/>
        <v>27.921085315754272</v>
      </c>
      <c r="S66" s="29">
        <f t="shared" si="9"/>
        <v>0</v>
      </c>
      <c r="T66" s="29">
        <f t="shared" si="9"/>
        <v>179.51657590522592</v>
      </c>
      <c r="U66" s="29">
        <f t="shared" si="9"/>
        <v>0</v>
      </c>
      <c r="V66" s="29">
        <f t="shared" si="9"/>
        <v>0</v>
      </c>
      <c r="W66" s="28">
        <f t="shared" si="9"/>
        <v>3507.2370306678131</v>
      </c>
      <c r="X66" s="29">
        <f t="shared" si="9"/>
        <v>0</v>
      </c>
      <c r="Y66" s="29">
        <f t="shared" si="9"/>
        <v>0</v>
      </c>
      <c r="Z66" s="29">
        <f t="shared" si="9"/>
        <v>0</v>
      </c>
      <c r="AA66" s="29">
        <f t="shared" si="9"/>
        <v>0</v>
      </c>
      <c r="AB66" s="29">
        <f t="shared" si="9"/>
        <v>0</v>
      </c>
      <c r="AC66" s="29">
        <f t="shared" si="9"/>
        <v>216.75265118945256</v>
      </c>
      <c r="AD66" s="29">
        <f t="shared" si="9"/>
        <v>143.14034584885832</v>
      </c>
      <c r="AE66" s="29">
        <f t="shared" si="9"/>
        <v>851.55727524601116</v>
      </c>
      <c r="AF66" s="29">
        <f t="shared" si="9"/>
        <v>2.0540747109964648</v>
      </c>
      <c r="AG66" s="29">
        <f t="shared" si="9"/>
        <v>0</v>
      </c>
      <c r="AH66" s="29">
        <f t="shared" si="9"/>
        <v>0</v>
      </c>
      <c r="AI66" s="29">
        <f t="shared" si="9"/>
        <v>0</v>
      </c>
      <c r="AJ66" s="29">
        <f t="shared" si="9"/>
        <v>0</v>
      </c>
      <c r="AK66" s="29">
        <f t="shared" si="9"/>
        <v>5.3023789051304098</v>
      </c>
      <c r="AL66" s="29">
        <f t="shared" si="9"/>
        <v>1317.7605808732205</v>
      </c>
      <c r="AM66" s="29">
        <f t="shared" si="9"/>
        <v>742.1658545906181</v>
      </c>
      <c r="AN66" s="29">
        <f t="shared" si="9"/>
        <v>0</v>
      </c>
      <c r="AO66" s="29">
        <f t="shared" si="9"/>
        <v>0</v>
      </c>
      <c r="AP66" s="29">
        <f t="shared" si="9"/>
        <v>0</v>
      </c>
      <c r="AQ66" s="29">
        <f t="shared" si="9"/>
        <v>199.67516958058661</v>
      </c>
      <c r="AR66" s="29">
        <f t="shared" si="9"/>
        <v>0</v>
      </c>
      <c r="AS66" s="29">
        <f t="shared" si="9"/>
        <v>28.852584312601508</v>
      </c>
      <c r="AT66" s="28">
        <f t="shared" si="9"/>
        <v>2314.6078150377375</v>
      </c>
      <c r="AU66" s="29">
        <f t="shared" si="9"/>
        <v>1854.5667335435176</v>
      </c>
      <c r="AV66" s="29">
        <f t="shared" si="9"/>
        <v>170.12993216776533</v>
      </c>
      <c r="AW66" s="29">
        <f t="shared" si="9"/>
        <v>250.57323015190599</v>
      </c>
      <c r="AX66" s="29">
        <f t="shared" si="9"/>
        <v>4.5619566255851725</v>
      </c>
      <c r="AY66" s="29">
        <f t="shared" si="9"/>
        <v>34.823731728288905</v>
      </c>
      <c r="AZ66" s="28">
        <f t="shared" si="9"/>
        <v>7901.0461450272287</v>
      </c>
      <c r="BA66" s="30">
        <f t="shared" si="9"/>
        <v>0</v>
      </c>
      <c r="BB66" s="30">
        <f t="shared" si="9"/>
        <v>0</v>
      </c>
      <c r="BC66" s="30">
        <f t="shared" si="9"/>
        <v>0</v>
      </c>
      <c r="BD66" s="30">
        <f t="shared" si="9"/>
        <v>0</v>
      </c>
      <c r="BE66" s="30">
        <f t="shared" si="9"/>
        <v>0</v>
      </c>
      <c r="BF66" s="30">
        <f t="shared" si="9"/>
        <v>7772.0932454380427</v>
      </c>
      <c r="BG66" s="30">
        <f t="shared" si="9"/>
        <v>0</v>
      </c>
      <c r="BH66" s="30">
        <f t="shared" si="9"/>
        <v>13.924715773383014</v>
      </c>
      <c r="BI66" s="30">
        <f t="shared" si="9"/>
        <v>86.581637527467279</v>
      </c>
      <c r="BJ66" s="30">
        <f t="shared" si="9"/>
        <v>0</v>
      </c>
      <c r="BK66" s="30">
        <f t="shared" si="9"/>
        <v>0</v>
      </c>
      <c r="BL66" s="30">
        <f t="shared" si="9"/>
        <v>0</v>
      </c>
      <c r="BM66" s="30">
        <f t="shared" si="9"/>
        <v>17.244673736505206</v>
      </c>
      <c r="BN66" s="30">
        <f t="shared" si="9"/>
        <v>11.20187255182956</v>
      </c>
      <c r="BO66" s="30">
        <f t="shared" si="9"/>
        <v>149.11149326454571</v>
      </c>
      <c r="BP66" s="30">
        <f t="shared" si="9"/>
        <v>104.82946402980797</v>
      </c>
      <c r="BQ66" s="30">
        <f t="shared" si="9"/>
        <v>44.282029234737749</v>
      </c>
      <c r="BR66" s="30">
        <f t="shared" si="9"/>
        <v>0</v>
      </c>
      <c r="BS66" s="30">
        <f t="shared" si="9"/>
        <v>2005.9233782363617</v>
      </c>
      <c r="BT66" s="30">
        <f t="shared" si="9"/>
        <v>13507.810260819719</v>
      </c>
    </row>
    <row r="67" spans="7:72" x14ac:dyDescent="0.2">
      <c r="H67" s="27">
        <f t="shared" si="10"/>
        <v>32126.110633419317</v>
      </c>
      <c r="I67" s="28">
        <f t="shared" si="9"/>
        <v>2501.886882583357</v>
      </c>
      <c r="J67" s="29">
        <f t="shared" si="9"/>
        <v>70.340116556797554</v>
      </c>
      <c r="K67" s="29">
        <f t="shared" si="9"/>
        <v>0</v>
      </c>
      <c r="L67" s="29">
        <f t="shared" si="9"/>
        <v>1123.9610203496702</v>
      </c>
      <c r="M67" s="29">
        <f t="shared" si="9"/>
        <v>0</v>
      </c>
      <c r="N67" s="29">
        <f t="shared" si="9"/>
        <v>0</v>
      </c>
      <c r="O67" s="29">
        <f t="shared" si="9"/>
        <v>0</v>
      </c>
      <c r="P67" s="29">
        <f t="shared" si="9"/>
        <v>1089.9254800802523</v>
      </c>
      <c r="Q67" s="29">
        <f t="shared" si="9"/>
        <v>0</v>
      </c>
      <c r="R67" s="29">
        <f t="shared" si="9"/>
        <v>11.7034489347473</v>
      </c>
      <c r="S67" s="29">
        <f t="shared" si="9"/>
        <v>0</v>
      </c>
      <c r="T67" s="29">
        <f t="shared" si="9"/>
        <v>205.95681666188975</v>
      </c>
      <c r="U67" s="29">
        <f t="shared" si="9"/>
        <v>0</v>
      </c>
      <c r="V67" s="29">
        <f t="shared" si="9"/>
        <v>0</v>
      </c>
      <c r="W67" s="28">
        <f t="shared" ref="W67:BT72" si="11">W6+W19+W31+W43+W55</f>
        <v>3731.6566351390079</v>
      </c>
      <c r="X67" s="29">
        <f t="shared" si="11"/>
        <v>0</v>
      </c>
      <c r="Y67" s="29">
        <f t="shared" si="11"/>
        <v>0</v>
      </c>
      <c r="Z67" s="29">
        <f t="shared" si="11"/>
        <v>0</v>
      </c>
      <c r="AA67" s="29">
        <f t="shared" si="11"/>
        <v>0</v>
      </c>
      <c r="AB67" s="29">
        <f t="shared" si="11"/>
        <v>0</v>
      </c>
      <c r="AC67" s="29">
        <f t="shared" si="11"/>
        <v>178.65673067736697</v>
      </c>
      <c r="AD67" s="29">
        <f t="shared" si="11"/>
        <v>144.23903697334478</v>
      </c>
      <c r="AE67" s="29">
        <f t="shared" si="11"/>
        <v>877.4481704404318</v>
      </c>
      <c r="AF67" s="29">
        <f t="shared" si="11"/>
        <v>2.0540747109964648</v>
      </c>
      <c r="AG67" s="29">
        <f t="shared" si="11"/>
        <v>0</v>
      </c>
      <c r="AH67" s="29">
        <f t="shared" si="11"/>
        <v>0</v>
      </c>
      <c r="AI67" s="29">
        <f t="shared" si="11"/>
        <v>0</v>
      </c>
      <c r="AJ67" s="29">
        <f t="shared" si="11"/>
        <v>0</v>
      </c>
      <c r="AK67" s="29">
        <f t="shared" si="11"/>
        <v>6.3533008502913919</v>
      </c>
      <c r="AL67" s="29">
        <f t="shared" si="11"/>
        <v>1405.5364478838253</v>
      </c>
      <c r="AM67" s="29">
        <f t="shared" si="11"/>
        <v>879.57389892041658</v>
      </c>
      <c r="AN67" s="29">
        <f t="shared" si="11"/>
        <v>0</v>
      </c>
      <c r="AO67" s="29">
        <f t="shared" si="11"/>
        <v>0</v>
      </c>
      <c r="AP67" s="29">
        <f t="shared" si="11"/>
        <v>0</v>
      </c>
      <c r="AQ67" s="29">
        <f t="shared" si="11"/>
        <v>204.81035635807777</v>
      </c>
      <c r="AR67" s="29">
        <f t="shared" si="11"/>
        <v>0</v>
      </c>
      <c r="AS67" s="29">
        <f t="shared" si="11"/>
        <v>33.008502913919941</v>
      </c>
      <c r="AT67" s="28">
        <f t="shared" si="11"/>
        <v>2378.7857074615458</v>
      </c>
      <c r="AU67" s="29">
        <f t="shared" si="11"/>
        <v>1925.2651189452563</v>
      </c>
      <c r="AV67" s="29">
        <f t="shared" si="11"/>
        <v>175.28900353491926</v>
      </c>
      <c r="AW67" s="29">
        <f t="shared" si="11"/>
        <v>249.73726951370972</v>
      </c>
      <c r="AX67" s="29">
        <f t="shared" si="11"/>
        <v>3.8931881150281837</v>
      </c>
      <c r="AY67" s="29">
        <f t="shared" si="11"/>
        <v>24.625011942294829</v>
      </c>
      <c r="AZ67" s="28">
        <f t="shared" si="11"/>
        <v>7693.2502149613056</v>
      </c>
      <c r="BA67" s="30">
        <f t="shared" si="11"/>
        <v>0</v>
      </c>
      <c r="BB67" s="30">
        <f t="shared" si="11"/>
        <v>0</v>
      </c>
      <c r="BC67" s="30">
        <f t="shared" si="11"/>
        <v>0</v>
      </c>
      <c r="BD67" s="30">
        <f t="shared" si="11"/>
        <v>0</v>
      </c>
      <c r="BE67" s="30">
        <f t="shared" si="11"/>
        <v>0</v>
      </c>
      <c r="BF67" s="30">
        <f t="shared" si="11"/>
        <v>7557.4663227285755</v>
      </c>
      <c r="BG67" s="30">
        <f t="shared" si="11"/>
        <v>0</v>
      </c>
      <c r="BH67" s="30">
        <f t="shared" si="11"/>
        <v>12.276679086653289</v>
      </c>
      <c r="BI67" s="30">
        <f t="shared" si="11"/>
        <v>93.985860322919649</v>
      </c>
      <c r="BJ67" s="30">
        <f t="shared" si="11"/>
        <v>0</v>
      </c>
      <c r="BK67" s="30">
        <f t="shared" si="11"/>
        <v>0</v>
      </c>
      <c r="BL67" s="30">
        <f t="shared" si="11"/>
        <v>0</v>
      </c>
      <c r="BM67" s="30">
        <f t="shared" si="11"/>
        <v>18.319480271328938</v>
      </c>
      <c r="BN67" s="30">
        <f t="shared" si="11"/>
        <v>11.20187255182956</v>
      </c>
      <c r="BO67" s="30">
        <f t="shared" si="11"/>
        <v>126.68386357122384</v>
      </c>
      <c r="BP67" s="30">
        <f t="shared" si="11"/>
        <v>92.433361994840922</v>
      </c>
      <c r="BQ67" s="30">
        <f t="shared" si="11"/>
        <v>34.250501576382916</v>
      </c>
      <c r="BR67" s="30">
        <f t="shared" si="11"/>
        <v>0</v>
      </c>
      <c r="BS67" s="30">
        <f t="shared" si="11"/>
        <v>2067.1395815419892</v>
      </c>
      <c r="BT67" s="30">
        <f t="shared" si="11"/>
        <v>13626.659978981559</v>
      </c>
    </row>
    <row r="68" spans="7:72" x14ac:dyDescent="0.2">
      <c r="H68" s="27">
        <f t="shared" si="10"/>
        <v>33005.087417598166</v>
      </c>
      <c r="I68" s="28">
        <f t="shared" si="10"/>
        <v>2727.3574089997132</v>
      </c>
      <c r="J68" s="29">
        <f t="shared" si="10"/>
        <v>65.658736982898631</v>
      </c>
      <c r="K68" s="29">
        <f t="shared" si="10"/>
        <v>0</v>
      </c>
      <c r="L68" s="29">
        <f t="shared" si="10"/>
        <v>1209.3723129836628</v>
      </c>
      <c r="M68" s="29">
        <f t="shared" si="10"/>
        <v>0</v>
      </c>
      <c r="N68" s="29">
        <f t="shared" si="10"/>
        <v>0</v>
      </c>
      <c r="O68" s="29">
        <f t="shared" si="10"/>
        <v>0</v>
      </c>
      <c r="P68" s="29">
        <f t="shared" si="10"/>
        <v>1205.8135091239133</v>
      </c>
      <c r="Q68" s="29">
        <f t="shared" si="10"/>
        <v>0</v>
      </c>
      <c r="R68" s="29">
        <f t="shared" si="10"/>
        <v>0.9076144071844845</v>
      </c>
      <c r="S68" s="29">
        <f t="shared" si="10"/>
        <v>0</v>
      </c>
      <c r="T68" s="29">
        <f t="shared" si="10"/>
        <v>245.6291200917168</v>
      </c>
      <c r="U68" s="29">
        <f t="shared" si="10"/>
        <v>0</v>
      </c>
      <c r="V68" s="29">
        <f t="shared" si="10"/>
        <v>0</v>
      </c>
      <c r="W68" s="28">
        <f t="shared" si="10"/>
        <v>4119.2796407757714</v>
      </c>
      <c r="X68" s="29">
        <f t="shared" si="11"/>
        <v>0</v>
      </c>
      <c r="Y68" s="29">
        <f t="shared" si="11"/>
        <v>0</v>
      </c>
      <c r="Z68" s="29">
        <f t="shared" si="11"/>
        <v>0</v>
      </c>
      <c r="AA68" s="29">
        <f t="shared" si="11"/>
        <v>0</v>
      </c>
      <c r="AB68" s="29">
        <f t="shared" si="11"/>
        <v>0</v>
      </c>
      <c r="AC68" s="29">
        <f t="shared" si="11"/>
        <v>204.92977930639151</v>
      </c>
      <c r="AD68" s="29">
        <f t="shared" si="11"/>
        <v>153.05245055889938</v>
      </c>
      <c r="AE68" s="29">
        <f t="shared" si="11"/>
        <v>932.45438043374406</v>
      </c>
      <c r="AF68" s="29">
        <f t="shared" si="11"/>
        <v>3.1049966561574469</v>
      </c>
      <c r="AG68" s="29">
        <f t="shared" si="11"/>
        <v>0</v>
      </c>
      <c r="AH68" s="29">
        <f t="shared" si="11"/>
        <v>0</v>
      </c>
      <c r="AI68" s="29">
        <f t="shared" si="11"/>
        <v>0</v>
      </c>
      <c r="AJ68" s="29">
        <f t="shared" si="11"/>
        <v>0</v>
      </c>
      <c r="AK68" s="29">
        <f t="shared" si="11"/>
        <v>7.4042227954523741</v>
      </c>
      <c r="AL68" s="29">
        <f t="shared" si="11"/>
        <v>1505.8278398777109</v>
      </c>
      <c r="AM68" s="29">
        <f t="shared" si="11"/>
        <v>1088.8506735454284</v>
      </c>
      <c r="AN68" s="29">
        <f t="shared" si="11"/>
        <v>0</v>
      </c>
      <c r="AO68" s="29">
        <f t="shared" si="11"/>
        <v>0</v>
      </c>
      <c r="AP68" s="29">
        <f t="shared" si="11"/>
        <v>0</v>
      </c>
      <c r="AQ68" s="29">
        <f t="shared" si="11"/>
        <v>198.21820961115887</v>
      </c>
      <c r="AR68" s="29">
        <f t="shared" si="11"/>
        <v>0</v>
      </c>
      <c r="AS68" s="29">
        <f t="shared" si="11"/>
        <v>25.413203401165568</v>
      </c>
      <c r="AT68" s="28">
        <f t="shared" si="11"/>
        <v>2389.1993885545044</v>
      </c>
      <c r="AU68" s="29">
        <f t="shared" si="11"/>
        <v>1948.8869781217159</v>
      </c>
      <c r="AV68" s="29">
        <f t="shared" si="11"/>
        <v>153.41071940384063</v>
      </c>
      <c r="AW68" s="29">
        <f t="shared" si="11"/>
        <v>257.40422279545237</v>
      </c>
      <c r="AX68" s="29">
        <f t="shared" si="11"/>
        <v>1.3853062004394763</v>
      </c>
      <c r="AY68" s="29">
        <f t="shared" si="11"/>
        <v>28.112162033056272</v>
      </c>
      <c r="AZ68" s="28">
        <f t="shared" si="11"/>
        <v>7880.2904366102985</v>
      </c>
      <c r="BA68" s="30">
        <f t="shared" si="11"/>
        <v>0</v>
      </c>
      <c r="BB68" s="30">
        <f t="shared" si="11"/>
        <v>0</v>
      </c>
      <c r="BC68" s="30">
        <f t="shared" si="11"/>
        <v>0</v>
      </c>
      <c r="BD68" s="30">
        <f t="shared" si="11"/>
        <v>0</v>
      </c>
      <c r="BE68" s="30">
        <f t="shared" si="11"/>
        <v>0</v>
      </c>
      <c r="BF68" s="30">
        <f t="shared" si="11"/>
        <v>7728.3605617655485</v>
      </c>
      <c r="BG68" s="30">
        <f t="shared" si="11"/>
        <v>0</v>
      </c>
      <c r="BH68" s="30">
        <f t="shared" si="11"/>
        <v>19.752555651093914</v>
      </c>
      <c r="BI68" s="30">
        <f t="shared" si="11"/>
        <v>96.326550109869117</v>
      </c>
      <c r="BJ68" s="30">
        <f t="shared" si="11"/>
        <v>0</v>
      </c>
      <c r="BK68" s="30">
        <f t="shared" si="11"/>
        <v>0</v>
      </c>
      <c r="BL68" s="30">
        <f t="shared" si="11"/>
        <v>0</v>
      </c>
      <c r="BM68" s="30">
        <f t="shared" si="11"/>
        <v>24.648896531957579</v>
      </c>
      <c r="BN68" s="30">
        <f t="shared" si="11"/>
        <v>11.20187255182956</v>
      </c>
      <c r="BO68" s="30">
        <f t="shared" si="11"/>
        <v>112.83080156682908</v>
      </c>
      <c r="BP68" s="30">
        <f t="shared" si="11"/>
        <v>78.508646221457909</v>
      </c>
      <c r="BQ68" s="30">
        <f t="shared" si="11"/>
        <v>34.322155345371165</v>
      </c>
      <c r="BR68" s="30">
        <f t="shared" si="11"/>
        <v>0</v>
      </c>
      <c r="BS68" s="30">
        <f t="shared" si="11"/>
        <v>2039.7439571988152</v>
      </c>
      <c r="BT68" s="30">
        <f t="shared" si="11"/>
        <v>13736.385783892232</v>
      </c>
    </row>
    <row r="69" spans="7:72" x14ac:dyDescent="0.2">
      <c r="H69" s="27">
        <f t="shared" si="10"/>
        <v>33492.022547052635</v>
      </c>
      <c r="I69" s="28">
        <f t="shared" si="10"/>
        <v>2770.2063628546862</v>
      </c>
      <c r="J69" s="29">
        <f t="shared" si="10"/>
        <v>68.333811025126579</v>
      </c>
      <c r="K69" s="29">
        <f t="shared" si="10"/>
        <v>0</v>
      </c>
      <c r="L69" s="29">
        <f t="shared" si="10"/>
        <v>1124.0804432979842</v>
      </c>
      <c r="M69" s="29">
        <f t="shared" si="10"/>
        <v>0</v>
      </c>
      <c r="N69" s="29">
        <f t="shared" si="10"/>
        <v>0</v>
      </c>
      <c r="O69" s="29">
        <f t="shared" si="10"/>
        <v>0</v>
      </c>
      <c r="P69" s="29">
        <f t="shared" si="10"/>
        <v>1321.5821152192605</v>
      </c>
      <c r="Q69" s="29">
        <f t="shared" si="10"/>
        <v>0</v>
      </c>
      <c r="R69" s="29">
        <f t="shared" si="10"/>
        <v>1.7913442247062195</v>
      </c>
      <c r="S69" s="29">
        <f t="shared" si="10"/>
        <v>0</v>
      </c>
      <c r="T69" s="29">
        <f t="shared" si="10"/>
        <v>254.41864908760866</v>
      </c>
      <c r="U69" s="29">
        <f t="shared" si="10"/>
        <v>0</v>
      </c>
      <c r="V69" s="29">
        <f t="shared" si="10"/>
        <v>0</v>
      </c>
      <c r="W69" s="28">
        <f t="shared" si="10"/>
        <v>4297.0048724562903</v>
      </c>
      <c r="X69" s="29">
        <f t="shared" si="11"/>
        <v>0</v>
      </c>
      <c r="Y69" s="29">
        <f t="shared" si="11"/>
        <v>0</v>
      </c>
      <c r="Z69" s="29">
        <f t="shared" si="11"/>
        <v>0</v>
      </c>
      <c r="AA69" s="29">
        <f t="shared" si="11"/>
        <v>0</v>
      </c>
      <c r="AB69" s="29">
        <f t="shared" si="11"/>
        <v>0</v>
      </c>
      <c r="AC69" s="29">
        <f t="shared" si="11"/>
        <v>215.43899875800133</v>
      </c>
      <c r="AD69" s="29">
        <f t="shared" si="11"/>
        <v>153.05245055889938</v>
      </c>
      <c r="AE69" s="29">
        <f t="shared" si="11"/>
        <v>910.52832712333998</v>
      </c>
      <c r="AF69" s="29">
        <f t="shared" si="11"/>
        <v>3.1049966561574469</v>
      </c>
      <c r="AG69" s="29">
        <f t="shared" si="11"/>
        <v>0</v>
      </c>
      <c r="AH69" s="29">
        <f t="shared" si="11"/>
        <v>0</v>
      </c>
      <c r="AI69" s="29">
        <f t="shared" si="11"/>
        <v>0</v>
      </c>
      <c r="AJ69" s="29">
        <f t="shared" si="11"/>
        <v>0</v>
      </c>
      <c r="AK69" s="29">
        <f t="shared" si="11"/>
        <v>6.3533008502913919</v>
      </c>
      <c r="AL69" s="29">
        <f t="shared" si="11"/>
        <v>1555.9854781694848</v>
      </c>
      <c r="AM69" s="29">
        <f t="shared" si="11"/>
        <v>1270.5407471099647</v>
      </c>
      <c r="AN69" s="29">
        <f t="shared" si="11"/>
        <v>0</v>
      </c>
      <c r="AO69" s="29">
        <f t="shared" si="11"/>
        <v>0</v>
      </c>
      <c r="AP69" s="29">
        <f t="shared" si="11"/>
        <v>0</v>
      </c>
      <c r="AQ69" s="29">
        <f t="shared" si="11"/>
        <v>154.55717970765261</v>
      </c>
      <c r="AR69" s="29">
        <f t="shared" si="11"/>
        <v>0</v>
      </c>
      <c r="AS69" s="29">
        <f t="shared" si="11"/>
        <v>27.491162701824781</v>
      </c>
      <c r="AT69" s="28">
        <f t="shared" si="11"/>
        <v>2386.6676220502532</v>
      </c>
      <c r="AU69" s="29">
        <f t="shared" si="11"/>
        <v>1949.8901308875513</v>
      </c>
      <c r="AV69" s="29">
        <f t="shared" si="11"/>
        <v>177.62969332186873</v>
      </c>
      <c r="AW69" s="29">
        <f t="shared" si="11"/>
        <v>227.54848571701535</v>
      </c>
      <c r="AX69" s="29">
        <f t="shared" si="11"/>
        <v>1.3614216107767267</v>
      </c>
      <c r="AY69" s="29">
        <f t="shared" si="11"/>
        <v>30.214005923378235</v>
      </c>
      <c r="AZ69" s="28">
        <f t="shared" si="11"/>
        <v>7885.7122384637423</v>
      </c>
      <c r="BA69" s="30">
        <f t="shared" si="11"/>
        <v>0</v>
      </c>
      <c r="BB69" s="30">
        <f t="shared" si="11"/>
        <v>0</v>
      </c>
      <c r="BC69" s="30">
        <f t="shared" si="11"/>
        <v>0</v>
      </c>
      <c r="BD69" s="30">
        <f t="shared" si="11"/>
        <v>0</v>
      </c>
      <c r="BE69" s="30">
        <f t="shared" si="11"/>
        <v>0</v>
      </c>
      <c r="BF69" s="30">
        <f t="shared" si="11"/>
        <v>7738.9892041654721</v>
      </c>
      <c r="BG69" s="30">
        <f t="shared" si="11"/>
        <v>0</v>
      </c>
      <c r="BH69" s="30">
        <f t="shared" si="11"/>
        <v>6.8071080538836339</v>
      </c>
      <c r="BI69" s="30">
        <f t="shared" si="11"/>
        <v>99.121047100410806</v>
      </c>
      <c r="BJ69" s="30">
        <f t="shared" si="11"/>
        <v>0</v>
      </c>
      <c r="BK69" s="30">
        <f t="shared" si="11"/>
        <v>0</v>
      </c>
      <c r="BL69" s="30">
        <f t="shared" si="11"/>
        <v>0</v>
      </c>
      <c r="BM69" s="30">
        <f t="shared" si="11"/>
        <v>29.593006592146747</v>
      </c>
      <c r="BN69" s="30">
        <f t="shared" si="11"/>
        <v>11.20187255182956</v>
      </c>
      <c r="BO69" s="30">
        <f t="shared" si="11"/>
        <v>117.17779688544951</v>
      </c>
      <c r="BP69" s="30">
        <f t="shared" si="11"/>
        <v>73.516766981943249</v>
      </c>
      <c r="BQ69" s="30">
        <f t="shared" si="11"/>
        <v>43.661029903506261</v>
      </c>
      <c r="BR69" s="30">
        <f t="shared" si="11"/>
        <v>0</v>
      </c>
      <c r="BS69" s="30">
        <f t="shared" si="11"/>
        <v>2167.4787427152</v>
      </c>
      <c r="BT69" s="30">
        <f t="shared" si="11"/>
        <v>13867.751027037355</v>
      </c>
    </row>
    <row r="70" spans="7:72" x14ac:dyDescent="0.2">
      <c r="H70" s="27">
        <f t="shared" si="10"/>
        <v>30082.664564822775</v>
      </c>
      <c r="I70" s="28">
        <f t="shared" si="10"/>
        <v>2060.738511512372</v>
      </c>
      <c r="J70" s="29">
        <f t="shared" si="10"/>
        <v>58.947167287665998</v>
      </c>
      <c r="K70" s="29">
        <f t="shared" si="10"/>
        <v>0</v>
      </c>
      <c r="L70" s="29">
        <f t="shared" si="10"/>
        <v>840.47482564249538</v>
      </c>
      <c r="M70" s="29">
        <f t="shared" si="10"/>
        <v>0</v>
      </c>
      <c r="N70" s="29">
        <f t="shared" si="10"/>
        <v>0</v>
      </c>
      <c r="O70" s="29">
        <f t="shared" si="10"/>
        <v>0</v>
      </c>
      <c r="P70" s="29">
        <f t="shared" si="10"/>
        <v>941.3872169676124</v>
      </c>
      <c r="Q70" s="29">
        <f t="shared" si="10"/>
        <v>0</v>
      </c>
      <c r="R70" s="29">
        <f t="shared" si="10"/>
        <v>0.9076144071844845</v>
      </c>
      <c r="S70" s="29">
        <f t="shared" si="10"/>
        <v>0</v>
      </c>
      <c r="T70" s="29">
        <f t="shared" si="10"/>
        <v>219.06945638673926</v>
      </c>
      <c r="U70" s="29">
        <f t="shared" si="10"/>
        <v>0</v>
      </c>
      <c r="V70" s="29">
        <f t="shared" si="10"/>
        <v>0</v>
      </c>
      <c r="W70" s="28">
        <f t="shared" si="10"/>
        <v>3905.3214865768605</v>
      </c>
      <c r="X70" s="29">
        <f t="shared" si="11"/>
        <v>0</v>
      </c>
      <c r="Y70" s="29">
        <f t="shared" si="11"/>
        <v>0</v>
      </c>
      <c r="Z70" s="29">
        <f t="shared" si="11"/>
        <v>0</v>
      </c>
      <c r="AA70" s="29">
        <f t="shared" si="11"/>
        <v>0</v>
      </c>
      <c r="AB70" s="29">
        <f t="shared" si="11"/>
        <v>0</v>
      </c>
      <c r="AC70" s="29">
        <f t="shared" si="11"/>
        <v>206.24343173784274</v>
      </c>
      <c r="AD70" s="29">
        <f t="shared" si="11"/>
        <v>240.04012611063339</v>
      </c>
      <c r="AE70" s="29">
        <f t="shared" si="11"/>
        <v>729.91306009362745</v>
      </c>
      <c r="AF70" s="29">
        <f t="shared" si="11"/>
        <v>3.1049966561574469</v>
      </c>
      <c r="AG70" s="29">
        <f t="shared" si="11"/>
        <v>0</v>
      </c>
      <c r="AH70" s="29">
        <f t="shared" si="11"/>
        <v>0</v>
      </c>
      <c r="AI70" s="29">
        <f t="shared" si="11"/>
        <v>0</v>
      </c>
      <c r="AJ70" s="29">
        <f t="shared" si="11"/>
        <v>0</v>
      </c>
      <c r="AK70" s="29">
        <f t="shared" si="11"/>
        <v>5.3023789051304098</v>
      </c>
      <c r="AL70" s="29">
        <f t="shared" si="11"/>
        <v>1455.4791248686349</v>
      </c>
      <c r="AM70" s="29">
        <f t="shared" si="11"/>
        <v>1076.3112639724848</v>
      </c>
      <c r="AN70" s="29">
        <f t="shared" si="11"/>
        <v>0</v>
      </c>
      <c r="AO70" s="29">
        <f t="shared" si="11"/>
        <v>0</v>
      </c>
      <c r="AP70" s="29">
        <f t="shared" si="11"/>
        <v>0</v>
      </c>
      <c r="AQ70" s="29">
        <f t="shared" si="11"/>
        <v>163.63332377949746</v>
      </c>
      <c r="AR70" s="29">
        <f t="shared" si="11"/>
        <v>0</v>
      </c>
      <c r="AS70" s="29">
        <f t="shared" si="11"/>
        <v>25.365434221840069</v>
      </c>
      <c r="AT70" s="28">
        <f t="shared" si="11"/>
        <v>2064.9421992930161</v>
      </c>
      <c r="AU70" s="29">
        <f t="shared" si="11"/>
        <v>1774.1712047387025</v>
      </c>
      <c r="AV70" s="29">
        <f t="shared" si="11"/>
        <v>136.47654533295116</v>
      </c>
      <c r="AW70" s="29">
        <f t="shared" si="11"/>
        <v>139.27104232349288</v>
      </c>
      <c r="AX70" s="29">
        <f t="shared" si="11"/>
        <v>1.0986911244864812</v>
      </c>
      <c r="AY70" s="29">
        <f t="shared" si="11"/>
        <v>13.876946594057513</v>
      </c>
      <c r="AZ70" s="28">
        <f t="shared" si="11"/>
        <v>7164.349861469379</v>
      </c>
      <c r="BA70" s="30">
        <f t="shared" si="11"/>
        <v>0</v>
      </c>
      <c r="BB70" s="30">
        <f t="shared" si="11"/>
        <v>0</v>
      </c>
      <c r="BC70" s="30">
        <f t="shared" si="11"/>
        <v>0</v>
      </c>
      <c r="BD70" s="30">
        <f t="shared" si="11"/>
        <v>0</v>
      </c>
      <c r="BE70" s="30">
        <f t="shared" si="11"/>
        <v>0</v>
      </c>
      <c r="BF70" s="30">
        <f t="shared" si="11"/>
        <v>7073.06295977835</v>
      </c>
      <c r="BG70" s="30">
        <f t="shared" si="11"/>
        <v>0</v>
      </c>
      <c r="BH70" s="30">
        <f t="shared" si="11"/>
        <v>7.0459539505111302</v>
      </c>
      <c r="BI70" s="30">
        <f t="shared" si="11"/>
        <v>68.596541511416831</v>
      </c>
      <c r="BJ70" s="30">
        <f t="shared" si="11"/>
        <v>0</v>
      </c>
      <c r="BK70" s="30">
        <f t="shared" si="11"/>
        <v>0</v>
      </c>
      <c r="BL70" s="30">
        <f t="shared" si="11"/>
        <v>0</v>
      </c>
      <c r="BM70" s="30">
        <f t="shared" si="11"/>
        <v>4.4425336772714239</v>
      </c>
      <c r="BN70" s="30">
        <f t="shared" si="11"/>
        <v>11.20187255182956</v>
      </c>
      <c r="BO70" s="30">
        <f t="shared" si="11"/>
        <v>67.64115792490685</v>
      </c>
      <c r="BP70" s="30">
        <f t="shared" si="11"/>
        <v>8.5506830992643543</v>
      </c>
      <c r="BQ70" s="30">
        <f t="shared" si="11"/>
        <v>59.090474825642495</v>
      </c>
      <c r="BR70" s="30">
        <f t="shared" si="11"/>
        <v>0</v>
      </c>
      <c r="BS70" s="30">
        <f t="shared" si="11"/>
        <v>1854.5906181331804</v>
      </c>
      <c r="BT70" s="30">
        <f t="shared" si="11"/>
        <v>12965.080729913061</v>
      </c>
    </row>
    <row r="71" spans="7:72" x14ac:dyDescent="0.2">
      <c r="H71" s="27">
        <f t="shared" si="10"/>
        <v>34833.118372026373</v>
      </c>
      <c r="I71" s="28">
        <f t="shared" si="10"/>
        <v>2951.323206267316</v>
      </c>
      <c r="J71" s="29">
        <f t="shared" si="10"/>
        <v>68.333811025126579</v>
      </c>
      <c r="K71" s="29">
        <f t="shared" si="10"/>
        <v>0</v>
      </c>
      <c r="L71" s="29">
        <f t="shared" si="10"/>
        <v>1307.1797076526225</v>
      </c>
      <c r="M71" s="29">
        <f t="shared" si="10"/>
        <v>0</v>
      </c>
      <c r="N71" s="29">
        <f t="shared" si="10"/>
        <v>0</v>
      </c>
      <c r="O71" s="29">
        <f t="shared" si="10"/>
        <v>0</v>
      </c>
      <c r="P71" s="29">
        <f t="shared" si="10"/>
        <v>1290.9620712716155</v>
      </c>
      <c r="Q71" s="29">
        <f t="shared" si="10"/>
        <v>0</v>
      </c>
      <c r="R71" s="29">
        <f t="shared" si="10"/>
        <v>0</v>
      </c>
      <c r="S71" s="29">
        <f t="shared" si="10"/>
        <v>0</v>
      </c>
      <c r="T71" s="29">
        <f t="shared" si="10"/>
        <v>284.84761631795169</v>
      </c>
      <c r="U71" s="29">
        <f t="shared" si="10"/>
        <v>0</v>
      </c>
      <c r="V71" s="29">
        <f t="shared" si="10"/>
        <v>0</v>
      </c>
      <c r="W71" s="28">
        <f t="shared" si="10"/>
        <v>4695.1370975446634</v>
      </c>
      <c r="X71" s="29">
        <f t="shared" si="11"/>
        <v>0</v>
      </c>
      <c r="Y71" s="29">
        <f t="shared" si="11"/>
        <v>0</v>
      </c>
      <c r="Z71" s="29">
        <f t="shared" si="11"/>
        <v>0</v>
      </c>
      <c r="AA71" s="29">
        <f t="shared" si="11"/>
        <v>0</v>
      </c>
      <c r="AB71" s="29">
        <f t="shared" si="11"/>
        <v>0</v>
      </c>
      <c r="AC71" s="29">
        <f t="shared" si="11"/>
        <v>203.61612687494028</v>
      </c>
      <c r="AD71" s="29">
        <f t="shared" si="11"/>
        <v>268.65386452660744</v>
      </c>
      <c r="AE71" s="29">
        <f t="shared" si="11"/>
        <v>879.59778351007924</v>
      </c>
      <c r="AF71" s="29">
        <f t="shared" si="11"/>
        <v>3.1049966561574469</v>
      </c>
      <c r="AG71" s="29">
        <f t="shared" si="11"/>
        <v>0</v>
      </c>
      <c r="AH71" s="29">
        <f t="shared" si="11"/>
        <v>0</v>
      </c>
      <c r="AI71" s="29">
        <f t="shared" si="11"/>
        <v>0</v>
      </c>
      <c r="AJ71" s="29">
        <f t="shared" si="11"/>
        <v>2.0540747109964648</v>
      </c>
      <c r="AK71" s="29">
        <f t="shared" si="11"/>
        <v>39.982803095442819</v>
      </c>
      <c r="AL71" s="29">
        <f t="shared" si="11"/>
        <v>1593.4365147606763</v>
      </c>
      <c r="AM71" s="29">
        <f t="shared" si="11"/>
        <v>1475.3749880577052</v>
      </c>
      <c r="AN71" s="29">
        <f t="shared" si="11"/>
        <v>0</v>
      </c>
      <c r="AO71" s="29">
        <f t="shared" si="11"/>
        <v>0</v>
      </c>
      <c r="AP71" s="29">
        <f t="shared" si="11"/>
        <v>0</v>
      </c>
      <c r="AQ71" s="29">
        <f t="shared" si="11"/>
        <v>203.23397344033629</v>
      </c>
      <c r="AR71" s="29">
        <f t="shared" si="11"/>
        <v>0</v>
      </c>
      <c r="AS71" s="29">
        <f t="shared" si="11"/>
        <v>26.105856501385304</v>
      </c>
      <c r="AT71" s="28">
        <f t="shared" si="11"/>
        <v>2404.509410528327</v>
      </c>
      <c r="AU71" s="29">
        <f t="shared" si="11"/>
        <v>1960.4232349288241</v>
      </c>
      <c r="AV71" s="29">
        <f t="shared" si="11"/>
        <v>175.14569599694278</v>
      </c>
      <c r="AW71" s="29">
        <f t="shared" si="11"/>
        <v>240.58947167287664</v>
      </c>
      <c r="AX71" s="29">
        <f t="shared" si="11"/>
        <v>1.6241520970669723</v>
      </c>
      <c r="AY71" s="29">
        <f t="shared" si="11"/>
        <v>26.726855832616796</v>
      </c>
      <c r="AZ71" s="28">
        <f t="shared" si="11"/>
        <v>7706.8644310690734</v>
      </c>
      <c r="BA71" s="30">
        <f t="shared" si="11"/>
        <v>0</v>
      </c>
      <c r="BB71" s="30">
        <f t="shared" si="11"/>
        <v>0</v>
      </c>
      <c r="BC71" s="30">
        <f t="shared" si="11"/>
        <v>0</v>
      </c>
      <c r="BD71" s="30">
        <f t="shared" si="11"/>
        <v>0</v>
      </c>
      <c r="BE71" s="30">
        <f t="shared" si="11"/>
        <v>0</v>
      </c>
      <c r="BF71" s="30">
        <f t="shared" si="11"/>
        <v>7612.8546861564919</v>
      </c>
      <c r="BG71" s="30">
        <f t="shared" si="11"/>
        <v>0</v>
      </c>
      <c r="BH71" s="30">
        <f t="shared" si="11"/>
        <v>6.7593388745581349</v>
      </c>
      <c r="BI71" s="30">
        <f t="shared" si="11"/>
        <v>76.0485334861947</v>
      </c>
      <c r="BJ71" s="30">
        <f t="shared" si="11"/>
        <v>0</v>
      </c>
      <c r="BK71" s="30">
        <f t="shared" si="11"/>
        <v>0</v>
      </c>
      <c r="BL71" s="30">
        <f t="shared" si="11"/>
        <v>0</v>
      </c>
      <c r="BM71" s="30">
        <f t="shared" si="11"/>
        <v>0</v>
      </c>
      <c r="BN71" s="30">
        <f t="shared" si="11"/>
        <v>11.20187255182956</v>
      </c>
      <c r="BO71" s="30">
        <f t="shared" si="11"/>
        <v>69.766886404891565</v>
      </c>
      <c r="BP71" s="30">
        <f t="shared" si="11"/>
        <v>14.593484283940001</v>
      </c>
      <c r="BQ71" s="30">
        <f t="shared" si="11"/>
        <v>55.173402120951565</v>
      </c>
      <c r="BR71" s="30">
        <f t="shared" si="11"/>
        <v>0</v>
      </c>
      <c r="BS71" s="30">
        <f t="shared" si="11"/>
        <v>2031.9814655584214</v>
      </c>
      <c r="BT71" s="30">
        <f t="shared" si="11"/>
        <v>14973.511990064009</v>
      </c>
    </row>
    <row r="72" spans="7:72" x14ac:dyDescent="0.2">
      <c r="H72" s="27">
        <f t="shared" si="10"/>
        <v>35703.305627209324</v>
      </c>
      <c r="I72" s="28">
        <f t="shared" si="10"/>
        <v>3059.1382440049679</v>
      </c>
      <c r="J72" s="29">
        <f t="shared" si="10"/>
        <v>59.615935798222985</v>
      </c>
      <c r="K72" s="29">
        <f t="shared" si="10"/>
        <v>0</v>
      </c>
      <c r="L72" s="29">
        <f t="shared" si="10"/>
        <v>1344.2247062195472</v>
      </c>
      <c r="M72" s="29">
        <f t="shared" si="10"/>
        <v>0</v>
      </c>
      <c r="N72" s="29">
        <f t="shared" si="10"/>
        <v>0</v>
      </c>
      <c r="O72" s="29">
        <f t="shared" si="10"/>
        <v>0</v>
      </c>
      <c r="P72" s="29">
        <f t="shared" si="10"/>
        <v>1349.5987388936658</v>
      </c>
      <c r="Q72" s="29">
        <f t="shared" si="10"/>
        <v>0</v>
      </c>
      <c r="R72" s="29">
        <f t="shared" si="10"/>
        <v>0.9076144071844845</v>
      </c>
      <c r="S72" s="29">
        <f t="shared" si="10"/>
        <v>0</v>
      </c>
      <c r="T72" s="29">
        <f t="shared" si="10"/>
        <v>304.81513327601033</v>
      </c>
      <c r="U72" s="29">
        <f t="shared" si="10"/>
        <v>0</v>
      </c>
      <c r="V72" s="29">
        <f t="shared" si="10"/>
        <v>0</v>
      </c>
      <c r="W72" s="28">
        <f t="shared" si="10"/>
        <v>5066.0408904175019</v>
      </c>
      <c r="X72" s="29">
        <f t="shared" si="11"/>
        <v>0</v>
      </c>
      <c r="Y72" s="29">
        <f t="shared" si="11"/>
        <v>0</v>
      </c>
      <c r="Z72" s="29">
        <f t="shared" si="11"/>
        <v>0</v>
      </c>
      <c r="AA72" s="29">
        <f t="shared" si="11"/>
        <v>0</v>
      </c>
      <c r="AB72" s="29">
        <f t="shared" si="11"/>
        <v>0</v>
      </c>
      <c r="AC72" s="29">
        <f t="shared" si="11"/>
        <v>170.77481608865958</v>
      </c>
      <c r="AD72" s="29">
        <f t="shared" si="11"/>
        <v>265.35779115314796</v>
      </c>
      <c r="AE72" s="29">
        <f t="shared" si="11"/>
        <v>893.80911435941528</v>
      </c>
      <c r="AF72" s="29">
        <f t="shared" si="11"/>
        <v>4.13203401165568</v>
      </c>
      <c r="AG72" s="29">
        <f t="shared" ref="AG72:BT72" si="12">AG11+AG24+AG36+AG48+AG60</f>
        <v>0</v>
      </c>
      <c r="AH72" s="29">
        <f t="shared" si="12"/>
        <v>0</v>
      </c>
      <c r="AI72" s="29">
        <f t="shared" si="12"/>
        <v>0</v>
      </c>
      <c r="AJ72" s="29">
        <f t="shared" si="12"/>
        <v>0</v>
      </c>
      <c r="AK72" s="29">
        <f t="shared" si="12"/>
        <v>37.880959205120853</v>
      </c>
      <c r="AL72" s="29">
        <f t="shared" si="12"/>
        <v>1687.5895672112354</v>
      </c>
      <c r="AM72" s="29">
        <f t="shared" si="12"/>
        <v>1719.5471481799941</v>
      </c>
      <c r="AN72" s="29">
        <f t="shared" si="12"/>
        <v>0</v>
      </c>
      <c r="AO72" s="29">
        <f t="shared" si="12"/>
        <v>0</v>
      </c>
      <c r="AP72" s="29">
        <f t="shared" si="12"/>
        <v>0</v>
      </c>
      <c r="AQ72" s="29">
        <f t="shared" si="12"/>
        <v>260.7719499379001</v>
      </c>
      <c r="AR72" s="29">
        <f t="shared" si="12"/>
        <v>0</v>
      </c>
      <c r="AS72" s="29">
        <f t="shared" si="12"/>
        <v>26.201394860036302</v>
      </c>
      <c r="AT72" s="28">
        <f t="shared" si="12"/>
        <v>2529.0436610299034</v>
      </c>
      <c r="AU72" s="29">
        <f t="shared" si="12"/>
        <v>2063.1747396579726</v>
      </c>
      <c r="AV72" s="29">
        <f t="shared" si="12"/>
        <v>184.48457055507785</v>
      </c>
      <c r="AW72" s="29">
        <f t="shared" si="12"/>
        <v>247.30104136810928</v>
      </c>
      <c r="AX72" s="29">
        <f t="shared" si="12"/>
        <v>1.1942294831374796</v>
      </c>
      <c r="AY72" s="29">
        <f t="shared" si="12"/>
        <v>32.841310786280687</v>
      </c>
      <c r="AZ72" s="28">
        <f t="shared" si="12"/>
        <v>8052.3550205407464</v>
      </c>
      <c r="BA72" s="30">
        <f t="shared" si="12"/>
        <v>0</v>
      </c>
      <c r="BB72" s="30">
        <f t="shared" si="12"/>
        <v>0</v>
      </c>
      <c r="BC72" s="30">
        <f t="shared" si="12"/>
        <v>0</v>
      </c>
      <c r="BD72" s="30">
        <f t="shared" si="12"/>
        <v>0</v>
      </c>
      <c r="BE72" s="30">
        <f t="shared" si="12"/>
        <v>0</v>
      </c>
      <c r="BF72" s="30">
        <f t="shared" si="12"/>
        <v>7978.4561001241991</v>
      </c>
      <c r="BG72" s="30">
        <f t="shared" si="12"/>
        <v>0</v>
      </c>
      <c r="BH72" s="30">
        <f t="shared" si="12"/>
        <v>7.2370306678131264</v>
      </c>
      <c r="BI72" s="30">
        <f t="shared" si="12"/>
        <v>55.746632272857553</v>
      </c>
      <c r="BJ72" s="30">
        <f t="shared" si="12"/>
        <v>0</v>
      </c>
      <c r="BK72" s="30">
        <f t="shared" si="12"/>
        <v>0</v>
      </c>
      <c r="BL72" s="30">
        <f t="shared" si="12"/>
        <v>0</v>
      </c>
      <c r="BM72" s="30">
        <f t="shared" si="12"/>
        <v>0</v>
      </c>
      <c r="BN72" s="30">
        <f t="shared" si="12"/>
        <v>10.915257475876563</v>
      </c>
      <c r="BO72" s="30">
        <f t="shared" si="12"/>
        <v>56.081016528136047</v>
      </c>
      <c r="BP72" s="30">
        <f t="shared" si="12"/>
        <v>15.262252794496989</v>
      </c>
      <c r="BQ72" s="30">
        <f t="shared" si="12"/>
        <v>40.818763733639059</v>
      </c>
      <c r="BR72" s="30">
        <f t="shared" si="12"/>
        <v>0</v>
      </c>
      <c r="BS72" s="30">
        <f t="shared" si="12"/>
        <v>2056.3198624247634</v>
      </c>
      <c r="BT72" s="30">
        <f t="shared" si="12"/>
        <v>14884.279163083977</v>
      </c>
    </row>
    <row r="74" spans="7:72" x14ac:dyDescent="0.2">
      <c r="G74" s="23" t="s">
        <v>101</v>
      </c>
      <c r="H74" s="30"/>
    </row>
    <row r="75" spans="7:72" x14ac:dyDescent="0.2">
      <c r="G75" s="23">
        <f>H75/H84</f>
        <v>0.75711991717528904</v>
      </c>
      <c r="H75" s="30">
        <f>I75+W75+AT75</f>
        <v>619.16193751791343</v>
      </c>
      <c r="I75" s="23">
        <f t="shared" ref="I75:I85" si="13">I63*0.096</f>
        <v>243.05187732874745</v>
      </c>
      <c r="J75" s="32">
        <f>I75/I84</f>
        <v>0.8276155527795126</v>
      </c>
      <c r="W75" s="23">
        <f t="shared" ref="W75:W84" si="14">W63*0.075</f>
        <v>250.83476640871308</v>
      </c>
      <c r="X75" s="32">
        <f>W75/W84</f>
        <v>0.66017302750995976</v>
      </c>
      <c r="AT75" s="23">
        <f t="shared" ref="AT75:AT84" si="15">AT63*0.057</f>
        <v>125.27529378045284</v>
      </c>
      <c r="AU75" s="32">
        <f>AT75/AT84</f>
        <v>0.8690289556693046</v>
      </c>
    </row>
    <row r="76" spans="7:72" x14ac:dyDescent="0.2">
      <c r="H76" s="30">
        <f t="shared" ref="H76:H84" si="16">I76+W76+AT76</f>
        <v>622.10210662080817</v>
      </c>
      <c r="I76" s="23">
        <f t="shared" si="13"/>
        <v>229.37919174548574</v>
      </c>
      <c r="W76" s="23">
        <f t="shared" si="14"/>
        <v>259.82910576096299</v>
      </c>
      <c r="AT76" s="23">
        <f t="shared" si="15"/>
        <v>132.89380911435941</v>
      </c>
    </row>
    <row r="77" spans="7:72" x14ac:dyDescent="0.2">
      <c r="H77" s="30">
        <f t="shared" si="16"/>
        <v>616.94862424763539</v>
      </c>
      <c r="I77" s="23">
        <f t="shared" si="13"/>
        <v>235.56319862424763</v>
      </c>
      <c r="W77" s="23">
        <f t="shared" si="14"/>
        <v>248.46302665520201</v>
      </c>
      <c r="AT77" s="23">
        <f t="shared" si="15"/>
        <v>132.92239896818572</v>
      </c>
    </row>
    <row r="78" spans="7:72" x14ac:dyDescent="0.2">
      <c r="H78" s="30">
        <f t="shared" si="16"/>
        <v>627.78253081112064</v>
      </c>
      <c r="I78" s="23">
        <f t="shared" si="13"/>
        <v>232.80710805388364</v>
      </c>
      <c r="W78" s="23">
        <f t="shared" si="14"/>
        <v>263.04277730008596</v>
      </c>
      <c r="AT78" s="23">
        <f t="shared" si="15"/>
        <v>131.93264545715104</v>
      </c>
    </row>
    <row r="79" spans="7:72" x14ac:dyDescent="0.2">
      <c r="H79" s="30">
        <f t="shared" si="16"/>
        <v>655.6461736887361</v>
      </c>
      <c r="I79" s="23">
        <f t="shared" si="13"/>
        <v>240.18114072800228</v>
      </c>
      <c r="W79" s="23">
        <f t="shared" si="14"/>
        <v>279.8742476354256</v>
      </c>
      <c r="AT79" s="23">
        <f t="shared" si="15"/>
        <v>135.5907853253081</v>
      </c>
    </row>
    <row r="80" spans="7:72" x14ac:dyDescent="0.2">
      <c r="H80" s="30">
        <f t="shared" si="16"/>
        <v>706.95664946976206</v>
      </c>
      <c r="I80" s="23">
        <f t="shared" si="13"/>
        <v>261.82631126397246</v>
      </c>
      <c r="W80" s="23">
        <f t="shared" si="14"/>
        <v>308.94597305818286</v>
      </c>
      <c r="AT80" s="23">
        <f t="shared" si="15"/>
        <v>136.18436514760674</v>
      </c>
    </row>
    <row r="81" spans="8:46" x14ac:dyDescent="0.2">
      <c r="H81" s="30">
        <f t="shared" si="16"/>
        <v>724.25523072513602</v>
      </c>
      <c r="I81" s="23">
        <f t="shared" si="13"/>
        <v>265.93981083404987</v>
      </c>
      <c r="W81" s="23">
        <f t="shared" si="14"/>
        <v>322.27536543422178</v>
      </c>
      <c r="AT81" s="23">
        <f t="shared" si="15"/>
        <v>136.04005445686442</v>
      </c>
    </row>
    <row r="82" spans="8:46" x14ac:dyDescent="0.2">
      <c r="H82" s="30">
        <f t="shared" si="16"/>
        <v>608.43171395815421</v>
      </c>
      <c r="I82" s="23">
        <f t="shared" si="13"/>
        <v>197.83089710518772</v>
      </c>
      <c r="W82" s="23">
        <f t="shared" si="14"/>
        <v>292.89911149326451</v>
      </c>
      <c r="AT82" s="23">
        <f t="shared" si="15"/>
        <v>117.70170535970192</v>
      </c>
    </row>
    <row r="83" spans="8:46" x14ac:dyDescent="0.2">
      <c r="H83" s="30">
        <f t="shared" si="16"/>
        <v>772.51934651762667</v>
      </c>
      <c r="I83" s="23">
        <f t="shared" si="13"/>
        <v>283.32702780166233</v>
      </c>
      <c r="W83" s="23">
        <f t="shared" si="14"/>
        <v>352.13528231584974</v>
      </c>
      <c r="AT83" s="23">
        <f t="shared" si="15"/>
        <v>137.05703640011464</v>
      </c>
    </row>
    <row r="84" spans="8:46" x14ac:dyDescent="0.2">
      <c r="H84" s="30">
        <f t="shared" si="16"/>
        <v>817.7858268844941</v>
      </c>
      <c r="I84" s="23">
        <f t="shared" si="13"/>
        <v>293.67727142447694</v>
      </c>
      <c r="W84" s="23">
        <f t="shared" si="14"/>
        <v>379.95306678131266</v>
      </c>
      <c r="AT84" s="23">
        <f t="shared" si="15"/>
        <v>144.1554886787045</v>
      </c>
    </row>
    <row r="85" spans="8:46" x14ac:dyDescent="0.2">
      <c r="I85" s="23">
        <f t="shared" si="13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DBB65-7625-458E-8261-76D59BA6AAE4}">
  <dimension ref="A1:S25"/>
  <sheetViews>
    <sheetView zoomScale="145" zoomScaleNormal="145" workbookViewId="0">
      <selection activeCell="Z13" sqref="Z13"/>
    </sheetView>
  </sheetViews>
  <sheetFormatPr defaultColWidth="8.85546875" defaultRowHeight="15" x14ac:dyDescent="0.25"/>
  <sheetData>
    <row r="1" spans="1:19" ht="18.75" x14ac:dyDescent="0.3">
      <c r="A1" s="47" t="s">
        <v>102</v>
      </c>
      <c r="B1" s="47"/>
      <c r="C1" s="47"/>
      <c r="D1" s="47"/>
      <c r="E1" s="47"/>
      <c r="F1" s="47"/>
      <c r="G1" s="47"/>
      <c r="H1" s="47" t="s">
        <v>103</v>
      </c>
      <c r="I1" s="47"/>
      <c r="J1" s="48" t="s">
        <v>104</v>
      </c>
      <c r="K1" s="33"/>
      <c r="L1" s="33"/>
      <c r="M1" s="33"/>
      <c r="N1" s="33"/>
      <c r="O1" s="47"/>
      <c r="P1" s="47"/>
      <c r="Q1" s="47"/>
      <c r="R1" s="49"/>
      <c r="S1" s="49"/>
    </row>
    <row r="3" spans="1:19" x14ac:dyDescent="0.25">
      <c r="B3" s="50" t="s">
        <v>11</v>
      </c>
      <c r="C3" s="50">
        <v>2008</v>
      </c>
      <c r="D3" s="50">
        <v>2009</v>
      </c>
      <c r="E3" s="50">
        <v>2010</v>
      </c>
      <c r="F3" s="50">
        <v>2011</v>
      </c>
      <c r="G3" s="50">
        <v>2012</v>
      </c>
      <c r="H3" s="50">
        <v>2013</v>
      </c>
      <c r="I3" s="50">
        <v>2014</v>
      </c>
      <c r="J3" s="50">
        <v>2015</v>
      </c>
      <c r="K3" s="50">
        <v>2016</v>
      </c>
      <c r="L3" s="50">
        <v>2017</v>
      </c>
      <c r="M3" s="87">
        <v>2018</v>
      </c>
      <c r="O3" t="s">
        <v>105</v>
      </c>
    </row>
    <row r="4" spans="1:19" ht="25.15" customHeight="1" x14ac:dyDescent="0.25">
      <c r="B4" s="51" t="s">
        <v>106</v>
      </c>
      <c r="C4" s="52">
        <f>C12/1000</f>
        <v>6.51</v>
      </c>
      <c r="D4" s="52">
        <f t="shared" ref="D4:L4" si="0">D12/1000</f>
        <v>6.3410000000000002</v>
      </c>
      <c r="E4" s="52">
        <f t="shared" si="0"/>
        <v>6.5730000000000004</v>
      </c>
      <c r="F4" s="52">
        <f t="shared" si="0"/>
        <v>6.8620000000000001</v>
      </c>
      <c r="G4" s="52">
        <f t="shared" si="0"/>
        <v>5.0350000000000001</v>
      </c>
      <c r="H4" s="52">
        <f t="shared" si="0"/>
        <v>4.1820000000000004</v>
      </c>
      <c r="I4" s="52">
        <f t="shared" si="0"/>
        <v>3.7109999999999999</v>
      </c>
      <c r="J4" s="52">
        <f t="shared" si="0"/>
        <v>6.9340950000000001</v>
      </c>
      <c r="K4" s="52">
        <f t="shared" si="0"/>
        <v>5.5003710000000003</v>
      </c>
      <c r="L4" s="52">
        <f t="shared" si="0"/>
        <v>6.7560720000000005</v>
      </c>
      <c r="M4" s="83">
        <f>'2018 energy balance'!BI12</f>
        <v>7.6817469999999988</v>
      </c>
      <c r="O4" t="s">
        <v>107</v>
      </c>
      <c r="P4" s="53" t="s">
        <v>108</v>
      </c>
      <c r="Q4" s="34"/>
    </row>
    <row r="5" spans="1:19" ht="13.15" customHeight="1" x14ac:dyDescent="0.25">
      <c r="B5" s="51" t="s">
        <v>109</v>
      </c>
      <c r="C5" s="52">
        <f t="shared" ref="C5:L8" si="1">C13/1000</f>
        <v>133.98500000000001</v>
      </c>
      <c r="D5" s="52">
        <f t="shared" si="1"/>
        <v>107.714</v>
      </c>
      <c r="E5" s="52">
        <f t="shared" si="1"/>
        <v>123.15600000000001</v>
      </c>
      <c r="F5" s="52">
        <f t="shared" si="1"/>
        <v>126.548</v>
      </c>
      <c r="G5" s="52">
        <f t="shared" si="1"/>
        <v>128.69</v>
      </c>
      <c r="H5" s="52">
        <f t="shared" si="1"/>
        <v>132.39699999999999</v>
      </c>
      <c r="I5" s="52">
        <f t="shared" si="1"/>
        <v>139.596</v>
      </c>
      <c r="J5" s="52">
        <f t="shared" si="1"/>
        <v>142.56299999999999</v>
      </c>
      <c r="K5" s="52">
        <f t="shared" si="1"/>
        <v>151.38499999999999</v>
      </c>
      <c r="L5" s="52">
        <f t="shared" si="1"/>
        <v>160.14699999999999</v>
      </c>
      <c r="M5" s="83">
        <f>'2018 energy balance'!BI13</f>
        <v>168.50200000000001</v>
      </c>
      <c r="O5" t="s">
        <v>107</v>
      </c>
      <c r="P5" s="53" t="s">
        <v>110</v>
      </c>
      <c r="Q5" s="34"/>
    </row>
    <row r="6" spans="1:19" ht="11.45" customHeight="1" x14ac:dyDescent="0.25">
      <c r="B6" s="51" t="s">
        <v>111</v>
      </c>
      <c r="C6" s="52">
        <f t="shared" si="1"/>
        <v>161.74799999999999</v>
      </c>
      <c r="D6" s="52">
        <f t="shared" si="1"/>
        <v>168.554</v>
      </c>
      <c r="E6" s="52">
        <f t="shared" si="1"/>
        <v>177.143</v>
      </c>
      <c r="F6" s="52">
        <f t="shared" si="1"/>
        <v>170.76300000000001</v>
      </c>
      <c r="G6" s="52">
        <f t="shared" si="1"/>
        <v>168.87299999999999</v>
      </c>
      <c r="H6" s="52">
        <f t="shared" si="1"/>
        <v>174.71299999999999</v>
      </c>
      <c r="I6" s="52">
        <f t="shared" si="1"/>
        <v>171.86500000000001</v>
      </c>
      <c r="J6" s="52">
        <f t="shared" si="1"/>
        <v>179.23400000000001</v>
      </c>
      <c r="K6" s="52">
        <f t="shared" si="1"/>
        <v>178.691</v>
      </c>
      <c r="L6" s="52">
        <f t="shared" si="1"/>
        <v>174.19800000000001</v>
      </c>
      <c r="M6" s="83">
        <f>'2018 energy balance'!BI14</f>
        <v>174.19799999999998</v>
      </c>
      <c r="O6" t="s">
        <v>112</v>
      </c>
      <c r="P6" s="53" t="s">
        <v>113</v>
      </c>
      <c r="Q6" s="34"/>
    </row>
    <row r="7" spans="1:19" ht="11.45" customHeight="1" x14ac:dyDescent="0.25">
      <c r="B7" s="51" t="s">
        <v>114</v>
      </c>
      <c r="C7" s="52" t="s">
        <v>115</v>
      </c>
      <c r="D7" s="52" t="s">
        <v>115</v>
      </c>
      <c r="E7" s="52" t="s">
        <v>115</v>
      </c>
      <c r="F7" s="52" t="s">
        <v>115</v>
      </c>
      <c r="G7" s="52" t="s">
        <v>115</v>
      </c>
      <c r="H7" s="52">
        <f t="shared" si="1"/>
        <v>0.44089999999999996</v>
      </c>
      <c r="I7" s="52">
        <f t="shared" si="1"/>
        <v>0.4294</v>
      </c>
      <c r="J7" s="52">
        <f t="shared" si="1"/>
        <v>0.45480000000000004</v>
      </c>
      <c r="K7" s="52">
        <f t="shared" si="1"/>
        <v>0.46500000000000002</v>
      </c>
      <c r="L7" s="52">
        <f t="shared" si="1"/>
        <v>0.68020000000000003</v>
      </c>
      <c r="M7" s="54">
        <f>'2018 energy balance'!BI16</f>
        <v>0.90186699999999997</v>
      </c>
    </row>
    <row r="8" spans="1:19" x14ac:dyDescent="0.25">
      <c r="B8" s="51" t="s">
        <v>116</v>
      </c>
      <c r="C8" s="52">
        <f t="shared" si="1"/>
        <v>16.492000000000001</v>
      </c>
      <c r="D8" s="52">
        <f t="shared" si="1"/>
        <v>13.526</v>
      </c>
      <c r="E8" s="52">
        <f t="shared" si="1"/>
        <v>17.143999999999998</v>
      </c>
      <c r="F8" s="52">
        <f t="shared" si="1"/>
        <v>19.398</v>
      </c>
      <c r="G8" s="52">
        <f t="shared" si="1"/>
        <v>13.818</v>
      </c>
      <c r="H8" s="52">
        <f t="shared" si="1"/>
        <v>14.084</v>
      </c>
      <c r="I8" s="52">
        <f t="shared" si="1"/>
        <v>8.9860000000000007</v>
      </c>
      <c r="J8" s="52">
        <f t="shared" si="1"/>
        <v>9.6039999999999992</v>
      </c>
      <c r="K8" s="52">
        <f t="shared" si="1"/>
        <v>8.4239999999999995</v>
      </c>
      <c r="L8" s="52">
        <f t="shared" si="1"/>
        <v>9.4949999999999992</v>
      </c>
      <c r="M8" s="83">
        <f>'2018 energy balance'!BI15</f>
        <v>9.1336560000000002</v>
      </c>
    </row>
    <row r="9" spans="1:19" x14ac:dyDescent="0.25">
      <c r="B9" s="55" t="s">
        <v>117</v>
      </c>
      <c r="C9" s="56">
        <f>SUM(C4,C5,C6,C8)</f>
        <v>318.73500000000001</v>
      </c>
      <c r="D9" s="56">
        <f t="shared" ref="D9:G9" si="2">SUM(D4,D5,D6,D8)</f>
        <v>296.13499999999999</v>
      </c>
      <c r="E9" s="56">
        <f t="shared" si="2"/>
        <v>324.01600000000002</v>
      </c>
      <c r="F9" s="56">
        <f t="shared" si="2"/>
        <v>323.57100000000003</v>
      </c>
      <c r="G9" s="56">
        <f t="shared" si="2"/>
        <v>316.41599999999994</v>
      </c>
      <c r="H9" s="56">
        <f>SUM(H4:H8)</f>
        <v>325.81689999999998</v>
      </c>
      <c r="I9" s="56">
        <f t="shared" ref="I9:M9" si="3">SUM(I4:I8)</f>
        <v>324.5874</v>
      </c>
      <c r="J9" s="56">
        <f t="shared" si="3"/>
        <v>338.78989499999994</v>
      </c>
      <c r="K9" s="56">
        <f t="shared" si="3"/>
        <v>344.46537099999995</v>
      </c>
      <c r="L9" s="56">
        <f t="shared" si="3"/>
        <v>351.27627200000001</v>
      </c>
      <c r="M9" s="56">
        <f t="shared" si="3"/>
        <v>360.41726999999997</v>
      </c>
    </row>
    <row r="11" spans="1:19" x14ac:dyDescent="0.25">
      <c r="B11" s="50" t="s">
        <v>113</v>
      </c>
      <c r="C11" s="50">
        <v>2008</v>
      </c>
      <c r="D11" s="50">
        <v>2009</v>
      </c>
      <c r="E11" s="50">
        <v>2010</v>
      </c>
      <c r="F11" s="50">
        <v>2011</v>
      </c>
      <c r="G11" s="50">
        <v>2012</v>
      </c>
      <c r="H11" s="50">
        <v>2013</v>
      </c>
      <c r="I11" s="50">
        <v>2014</v>
      </c>
      <c r="J11" s="50">
        <v>2015</v>
      </c>
      <c r="K11" s="50">
        <v>2016</v>
      </c>
      <c r="L11" s="50">
        <v>2017</v>
      </c>
      <c r="M11" s="87">
        <v>2018</v>
      </c>
    </row>
    <row r="12" spans="1:19" x14ac:dyDescent="0.25">
      <c r="B12" s="51" t="s">
        <v>106</v>
      </c>
      <c r="C12" s="52">
        <v>6510</v>
      </c>
      <c r="D12" s="52">
        <v>6341</v>
      </c>
      <c r="E12" s="52">
        <v>6573</v>
      </c>
      <c r="F12" s="52">
        <v>6862</v>
      </c>
      <c r="G12" s="52">
        <v>5035</v>
      </c>
      <c r="H12" s="52">
        <v>4182</v>
      </c>
      <c r="I12" s="52">
        <v>3711</v>
      </c>
      <c r="J12" s="52">
        <v>6934.0950000000003</v>
      </c>
      <c r="K12" s="52">
        <v>5500.3710000000001</v>
      </c>
      <c r="L12" s="52">
        <v>6756.0720000000001</v>
      </c>
      <c r="M12" s="52">
        <f>M4*1000</f>
        <v>7681.7469999999985</v>
      </c>
    </row>
    <row r="13" spans="1:19" x14ac:dyDescent="0.25">
      <c r="B13" s="51" t="s">
        <v>109</v>
      </c>
      <c r="C13" s="52">
        <v>133985</v>
      </c>
      <c r="D13" s="52">
        <v>107714</v>
      </c>
      <c r="E13" s="52">
        <v>123156</v>
      </c>
      <c r="F13" s="52">
        <v>126548</v>
      </c>
      <c r="G13" s="52">
        <v>128690</v>
      </c>
      <c r="H13" s="52">
        <v>132397</v>
      </c>
      <c r="I13" s="52">
        <v>139596</v>
      </c>
      <c r="J13" s="52">
        <v>142563</v>
      </c>
      <c r="K13" s="52">
        <v>151385</v>
      </c>
      <c r="L13" s="52">
        <v>160147</v>
      </c>
      <c r="M13" s="52">
        <f t="shared" ref="M13:M16" si="4">M5*1000</f>
        <v>168502</v>
      </c>
    </row>
    <row r="14" spans="1:19" x14ac:dyDescent="0.25">
      <c r="B14" s="51" t="s">
        <v>111</v>
      </c>
      <c r="C14" s="52">
        <v>161748</v>
      </c>
      <c r="D14" s="52">
        <v>168554</v>
      </c>
      <c r="E14" s="52">
        <v>177143</v>
      </c>
      <c r="F14" s="52">
        <v>170763</v>
      </c>
      <c r="G14" s="52">
        <v>168873</v>
      </c>
      <c r="H14" s="52">
        <v>174713</v>
      </c>
      <c r="I14" s="52">
        <v>171865</v>
      </c>
      <c r="J14" s="52">
        <v>179234</v>
      </c>
      <c r="K14" s="52">
        <v>178691</v>
      </c>
      <c r="L14" s="52">
        <v>174198</v>
      </c>
      <c r="M14" s="52">
        <f t="shared" si="4"/>
        <v>174197.99999999997</v>
      </c>
    </row>
    <row r="15" spans="1:19" x14ac:dyDescent="0.25">
      <c r="B15" s="51" t="s">
        <v>114</v>
      </c>
      <c r="C15" s="52" t="s">
        <v>115</v>
      </c>
      <c r="D15" s="52" t="s">
        <v>115</v>
      </c>
      <c r="E15" s="52" t="s">
        <v>115</v>
      </c>
      <c r="F15" s="52" t="s">
        <v>115</v>
      </c>
      <c r="G15" s="52" t="s">
        <v>115</v>
      </c>
      <c r="H15" s="52">
        <v>440.9</v>
      </c>
      <c r="I15" s="52">
        <v>429.4</v>
      </c>
      <c r="J15" s="52">
        <v>454.8</v>
      </c>
      <c r="K15" s="52">
        <v>465</v>
      </c>
      <c r="L15" s="52">
        <v>680.2</v>
      </c>
      <c r="M15" s="52">
        <f t="shared" si="4"/>
        <v>901.86699999999996</v>
      </c>
    </row>
    <row r="16" spans="1:19" x14ac:dyDescent="0.25">
      <c r="B16" s="51" t="s">
        <v>116</v>
      </c>
      <c r="C16" s="52">
        <v>16492</v>
      </c>
      <c r="D16" s="52">
        <v>13526</v>
      </c>
      <c r="E16" s="52">
        <v>17144</v>
      </c>
      <c r="F16" s="52">
        <v>19398</v>
      </c>
      <c r="G16" s="52">
        <v>13818</v>
      </c>
      <c r="H16" s="52">
        <v>14084</v>
      </c>
      <c r="I16" s="52">
        <v>8986</v>
      </c>
      <c r="J16" s="52">
        <v>9604</v>
      </c>
      <c r="K16" s="52">
        <v>8424</v>
      </c>
      <c r="L16" s="52">
        <v>9495</v>
      </c>
      <c r="M16" s="52">
        <f t="shared" si="4"/>
        <v>9133.6560000000009</v>
      </c>
    </row>
    <row r="17" spans="1:13" x14ac:dyDescent="0.25">
      <c r="B17" s="55" t="s">
        <v>117</v>
      </c>
      <c r="C17" s="56">
        <f>SUM(C12,C13,C14,C16)</f>
        <v>318735</v>
      </c>
      <c r="D17" s="56">
        <f t="shared" ref="D17:G17" si="5">SUM(D12,D13,D14,D16)</f>
        <v>296135</v>
      </c>
      <c r="E17" s="56">
        <f t="shared" si="5"/>
        <v>324016</v>
      </c>
      <c r="F17" s="56">
        <f t="shared" si="5"/>
        <v>323571</v>
      </c>
      <c r="G17" s="56">
        <f t="shared" si="5"/>
        <v>316416</v>
      </c>
      <c r="H17" s="56">
        <f>SUM(H12:H16)</f>
        <v>325816.90000000002</v>
      </c>
      <c r="I17" s="56">
        <f t="shared" ref="I17:M17" si="6">SUM(I12:I16)</f>
        <v>324587.40000000002</v>
      </c>
      <c r="J17" s="56">
        <f t="shared" si="6"/>
        <v>338789.89499999996</v>
      </c>
      <c r="K17" s="56">
        <f t="shared" si="6"/>
        <v>344465.37100000004</v>
      </c>
      <c r="L17" s="56">
        <f t="shared" si="6"/>
        <v>351276.272</v>
      </c>
      <c r="M17" s="56">
        <f t="shared" si="6"/>
        <v>360417.27</v>
      </c>
    </row>
    <row r="19" spans="1:13" x14ac:dyDescent="0.25">
      <c r="A19" t="s">
        <v>118</v>
      </c>
      <c r="B19" s="50"/>
      <c r="C19" s="50">
        <v>2008</v>
      </c>
      <c r="D19" s="50">
        <v>2009</v>
      </c>
      <c r="E19" s="50">
        <v>2010</v>
      </c>
      <c r="F19" s="50">
        <v>2011</v>
      </c>
      <c r="G19" s="50">
        <v>2012</v>
      </c>
      <c r="H19" s="57">
        <v>2013</v>
      </c>
      <c r="I19" s="50">
        <v>2014</v>
      </c>
      <c r="J19" s="50">
        <v>2015</v>
      </c>
      <c r="K19" s="50">
        <v>2016</v>
      </c>
      <c r="L19" s="50">
        <v>2017</v>
      </c>
    </row>
    <row r="20" spans="1:13" x14ac:dyDescent="0.25">
      <c r="B20" s="51" t="s">
        <v>106</v>
      </c>
      <c r="C20" s="52">
        <f>C12/$H12*100</f>
        <v>155.66714490674318</v>
      </c>
      <c r="D20" s="52">
        <f t="shared" ref="D20:L20" si="7">D12/$H12*100</f>
        <v>151.6260162601626</v>
      </c>
      <c r="E20" s="52">
        <f t="shared" si="7"/>
        <v>157.1736011477762</v>
      </c>
      <c r="F20" s="52">
        <f t="shared" si="7"/>
        <v>164.08417025346725</v>
      </c>
      <c r="G20" s="52">
        <f t="shared" si="7"/>
        <v>120.39693926351028</v>
      </c>
      <c r="H20" s="58">
        <f t="shared" si="7"/>
        <v>100</v>
      </c>
      <c r="I20" s="52">
        <f t="shared" si="7"/>
        <v>88.737446197991389</v>
      </c>
      <c r="J20" s="52">
        <f t="shared" si="7"/>
        <v>165.80810616929699</v>
      </c>
      <c r="K20" s="52">
        <f t="shared" si="7"/>
        <v>131.52489239598279</v>
      </c>
      <c r="L20" s="52">
        <f t="shared" si="7"/>
        <v>161.55121951219513</v>
      </c>
    </row>
    <row r="21" spans="1:13" x14ac:dyDescent="0.25">
      <c r="B21" s="51" t="s">
        <v>109</v>
      </c>
      <c r="C21" s="52">
        <f t="shared" ref="C21:L23" si="8">C13/$H13*100</f>
        <v>101.19942294764988</v>
      </c>
      <c r="D21" s="52">
        <f t="shared" si="8"/>
        <v>81.356828326925836</v>
      </c>
      <c r="E21" s="52">
        <f t="shared" si="8"/>
        <v>93.020234597460671</v>
      </c>
      <c r="F21" s="52">
        <f t="shared" si="8"/>
        <v>95.582226183372725</v>
      </c>
      <c r="G21" s="52">
        <f t="shared" si="8"/>
        <v>97.200087615278292</v>
      </c>
      <c r="H21" s="58">
        <f t="shared" si="8"/>
        <v>100</v>
      </c>
      <c r="I21" s="52">
        <f t="shared" si="8"/>
        <v>105.43743438295429</v>
      </c>
      <c r="J21" s="52">
        <f t="shared" si="8"/>
        <v>107.67842171650415</v>
      </c>
      <c r="K21" s="52">
        <f t="shared" si="8"/>
        <v>114.34171469142049</v>
      </c>
      <c r="L21" s="52">
        <f t="shared" si="8"/>
        <v>120.95968941894452</v>
      </c>
    </row>
    <row r="22" spans="1:13" x14ac:dyDescent="0.25">
      <c r="B22" s="51" t="s">
        <v>111</v>
      </c>
      <c r="C22" s="52">
        <f t="shared" si="8"/>
        <v>92.579258555459518</v>
      </c>
      <c r="D22" s="52">
        <f t="shared" si="8"/>
        <v>96.474790084309689</v>
      </c>
      <c r="E22" s="52">
        <f t="shared" si="8"/>
        <v>101.39085242655096</v>
      </c>
      <c r="F22" s="52">
        <f t="shared" si="8"/>
        <v>97.739149347787517</v>
      </c>
      <c r="G22" s="52">
        <f t="shared" si="8"/>
        <v>96.657375238247866</v>
      </c>
      <c r="H22" s="58">
        <f t="shared" si="8"/>
        <v>100</v>
      </c>
      <c r="I22" s="52">
        <f t="shared" si="8"/>
        <v>98.369898061392121</v>
      </c>
      <c r="J22" s="52">
        <f t="shared" si="8"/>
        <v>102.58767235408928</v>
      </c>
      <c r="K22" s="52">
        <f t="shared" si="8"/>
        <v>102.27687693531678</v>
      </c>
      <c r="L22" s="52">
        <f t="shared" si="8"/>
        <v>99.705230864331796</v>
      </c>
    </row>
    <row r="23" spans="1:13" x14ac:dyDescent="0.25">
      <c r="B23" s="51" t="s">
        <v>114</v>
      </c>
      <c r="C23" s="52" t="s">
        <v>115</v>
      </c>
      <c r="D23" s="52" t="s">
        <v>115</v>
      </c>
      <c r="E23" s="52" t="s">
        <v>115</v>
      </c>
      <c r="F23" s="59" t="e">
        <f>NA()</f>
        <v>#N/A</v>
      </c>
      <c r="G23" s="59" t="e">
        <f>NA()</f>
        <v>#N/A</v>
      </c>
      <c r="H23" s="58">
        <f t="shared" si="8"/>
        <v>100</v>
      </c>
      <c r="I23" s="52">
        <f t="shared" si="8"/>
        <v>97.391698797913364</v>
      </c>
      <c r="J23" s="52">
        <f t="shared" si="8"/>
        <v>103.15264232252213</v>
      </c>
      <c r="K23" s="52">
        <f t="shared" si="8"/>
        <v>105.46609208437287</v>
      </c>
      <c r="L23" s="52">
        <f t="shared" si="8"/>
        <v>154.2753458834203</v>
      </c>
    </row>
    <row r="24" spans="1:13" x14ac:dyDescent="0.25">
      <c r="B24" s="51" t="s">
        <v>116</v>
      </c>
      <c r="C24" s="52">
        <f t="shared" ref="C24:L24" si="9">C16/$H16*100</f>
        <v>117.09741550695824</v>
      </c>
      <c r="D24" s="52">
        <f t="shared" si="9"/>
        <v>96.038057370065317</v>
      </c>
      <c r="E24" s="52">
        <f t="shared" si="9"/>
        <v>121.72678216415791</v>
      </c>
      <c r="F24" s="52">
        <f t="shared" si="9"/>
        <v>137.73075830729906</v>
      </c>
      <c r="G24" s="52">
        <f t="shared" si="9"/>
        <v>98.111332007952285</v>
      </c>
      <c r="H24" s="58">
        <f t="shared" si="9"/>
        <v>100</v>
      </c>
      <c r="I24" s="52">
        <f t="shared" si="9"/>
        <v>63.802896904288552</v>
      </c>
      <c r="J24" s="52">
        <f t="shared" si="9"/>
        <v>68.190854870775354</v>
      </c>
      <c r="K24" s="52">
        <f t="shared" si="9"/>
        <v>59.812553251917066</v>
      </c>
      <c r="L24" s="52">
        <f t="shared" si="9"/>
        <v>67.416927009372344</v>
      </c>
    </row>
    <row r="25" spans="1:13" x14ac:dyDescent="0.25">
      <c r="B25" s="55" t="s">
        <v>117</v>
      </c>
      <c r="C25" s="56">
        <f>SUM(C20,C21,C22,C24)</f>
        <v>466.54324191681076</v>
      </c>
      <c r="D25" s="56">
        <f t="shared" ref="D25:G25" si="10">SUM(D20,D21,D22,D24)</f>
        <v>425.49569204146343</v>
      </c>
      <c r="E25" s="56">
        <f t="shared" si="10"/>
        <v>473.31147033594573</v>
      </c>
      <c r="F25" s="56">
        <f t="shared" si="10"/>
        <v>495.1363040919266</v>
      </c>
      <c r="G25" s="56">
        <f t="shared" si="10"/>
        <v>412.36573412498871</v>
      </c>
      <c r="H25" s="60">
        <f>SUM(H20:H24)</f>
        <v>500</v>
      </c>
      <c r="I25" s="56">
        <f t="shared" ref="I25:L25" si="11">SUM(I20:I24)</f>
        <v>453.73937434453973</v>
      </c>
      <c r="J25" s="56">
        <f t="shared" si="11"/>
        <v>547.41769743318787</v>
      </c>
      <c r="K25" s="56">
        <f t="shared" si="11"/>
        <v>513.42212935901</v>
      </c>
      <c r="L25" s="56">
        <f t="shared" si="11"/>
        <v>603.90841268826398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7B4AA-7030-43E4-B630-2AE6E707FCB3}">
  <dimension ref="A1:CF62"/>
  <sheetViews>
    <sheetView zoomScale="70" zoomScaleNormal="70" workbookViewId="0">
      <selection activeCell="I41" sqref="I41"/>
    </sheetView>
  </sheetViews>
  <sheetFormatPr defaultRowHeight="15" x14ac:dyDescent="0.25"/>
  <sheetData>
    <row r="1" spans="1:84" s="79" customFormat="1" ht="67.5" x14ac:dyDescent="0.25">
      <c r="A1" s="71"/>
      <c r="B1" s="71"/>
      <c r="C1" s="71"/>
      <c r="D1" s="72" t="s">
        <v>24</v>
      </c>
      <c r="E1" s="72"/>
      <c r="F1" s="73">
        <v>2018</v>
      </c>
      <c r="G1" s="74"/>
      <c r="H1" s="75"/>
      <c r="I1" s="76" t="s">
        <v>147</v>
      </c>
      <c r="J1" s="76" t="s">
        <v>148</v>
      </c>
      <c r="K1" s="77" t="s">
        <v>28</v>
      </c>
      <c r="L1" s="77" t="s">
        <v>29</v>
      </c>
      <c r="M1" s="77" t="s">
        <v>30</v>
      </c>
      <c r="N1" s="77" t="s">
        <v>31</v>
      </c>
      <c r="O1" s="77" t="s">
        <v>149</v>
      </c>
      <c r="P1" s="77" t="s">
        <v>150</v>
      </c>
      <c r="Q1" s="77" t="s">
        <v>34</v>
      </c>
      <c r="R1" s="77" t="s">
        <v>35</v>
      </c>
      <c r="S1" s="77" t="s">
        <v>36</v>
      </c>
      <c r="T1" s="77" t="s">
        <v>151</v>
      </c>
      <c r="U1" s="76" t="s">
        <v>152</v>
      </c>
      <c r="V1" s="77" t="s">
        <v>153</v>
      </c>
      <c r="W1" s="77" t="s">
        <v>154</v>
      </c>
      <c r="X1" s="77" t="s">
        <v>66</v>
      </c>
      <c r="Y1" s="77" t="s">
        <v>155</v>
      </c>
      <c r="Z1" s="76" t="s">
        <v>156</v>
      </c>
      <c r="AA1" s="77" t="s">
        <v>38</v>
      </c>
      <c r="AB1" s="77" t="s">
        <v>39</v>
      </c>
      <c r="AC1" s="76" t="s">
        <v>157</v>
      </c>
      <c r="AD1" s="76" t="s">
        <v>158</v>
      </c>
      <c r="AE1" s="77" t="s">
        <v>42</v>
      </c>
      <c r="AF1" s="77" t="s">
        <v>159</v>
      </c>
      <c r="AG1" s="77" t="s">
        <v>160</v>
      </c>
      <c r="AH1" s="77" t="s">
        <v>161</v>
      </c>
      <c r="AI1" s="77" t="s">
        <v>162</v>
      </c>
      <c r="AJ1" s="77" t="s">
        <v>47</v>
      </c>
      <c r="AK1" s="77" t="s">
        <v>48</v>
      </c>
      <c r="AL1" s="77" t="s">
        <v>163</v>
      </c>
      <c r="AM1" s="78" t="s">
        <v>164</v>
      </c>
      <c r="AN1" s="77" t="s">
        <v>165</v>
      </c>
      <c r="AO1" s="77" t="s">
        <v>166</v>
      </c>
      <c r="AP1" s="78" t="s">
        <v>167</v>
      </c>
      <c r="AQ1" s="77" t="s">
        <v>168</v>
      </c>
      <c r="AR1" s="77" t="s">
        <v>55</v>
      </c>
      <c r="AS1" s="78" t="s">
        <v>169</v>
      </c>
      <c r="AT1" s="77" t="s">
        <v>170</v>
      </c>
      <c r="AU1" s="78" t="s">
        <v>171</v>
      </c>
      <c r="AV1" s="77" t="s">
        <v>59</v>
      </c>
      <c r="AW1" s="77" t="s">
        <v>60</v>
      </c>
      <c r="AX1" s="77" t="s">
        <v>172</v>
      </c>
      <c r="AY1" s="77" t="s">
        <v>173</v>
      </c>
      <c r="AZ1" s="77" t="s">
        <v>174</v>
      </c>
      <c r="BA1" s="76" t="s">
        <v>19</v>
      </c>
      <c r="BB1" s="76" t="s">
        <v>175</v>
      </c>
      <c r="BC1" s="77" t="s">
        <v>176</v>
      </c>
      <c r="BD1" s="77" t="s">
        <v>177</v>
      </c>
      <c r="BE1" s="77" t="s">
        <v>178</v>
      </c>
      <c r="BF1" s="77" t="s">
        <v>179</v>
      </c>
      <c r="BG1" s="77" t="s">
        <v>73</v>
      </c>
      <c r="BH1" s="77" t="s">
        <v>180</v>
      </c>
      <c r="BI1" s="77" t="s">
        <v>110</v>
      </c>
      <c r="BJ1" s="77" t="s">
        <v>76</v>
      </c>
      <c r="BK1" s="77" t="s">
        <v>181</v>
      </c>
      <c r="BL1" s="77" t="s">
        <v>182</v>
      </c>
      <c r="BM1" s="77" t="s">
        <v>183</v>
      </c>
      <c r="BN1" s="77" t="s">
        <v>184</v>
      </c>
      <c r="BO1" s="77" t="s">
        <v>185</v>
      </c>
      <c r="BP1" s="77" t="s">
        <v>186</v>
      </c>
      <c r="BQ1" s="77" t="s">
        <v>187</v>
      </c>
      <c r="BR1" s="77" t="s">
        <v>188</v>
      </c>
      <c r="BS1" s="77" t="s">
        <v>82</v>
      </c>
      <c r="BT1" s="77" t="s">
        <v>189</v>
      </c>
      <c r="BU1" s="76" t="s">
        <v>190</v>
      </c>
      <c r="BV1" s="77" t="s">
        <v>191</v>
      </c>
      <c r="BW1" s="77" t="s">
        <v>192</v>
      </c>
      <c r="BX1" s="76" t="s">
        <v>87</v>
      </c>
      <c r="BY1" s="76" t="s">
        <v>193</v>
      </c>
      <c r="BZ1" s="76" t="s">
        <v>20</v>
      </c>
      <c r="CE1" s="80"/>
      <c r="CF1" s="81"/>
    </row>
    <row r="3" spans="1:84" s="70" customFormat="1" ht="11.25" customHeight="1" x14ac:dyDescent="0.25">
      <c r="A3" s="70" t="s">
        <v>146</v>
      </c>
      <c r="B3" s="63" t="s">
        <v>142</v>
      </c>
      <c r="C3" s="64" t="s">
        <v>143</v>
      </c>
      <c r="D3" s="64"/>
      <c r="E3" s="64"/>
      <c r="F3" s="64"/>
      <c r="G3" s="65"/>
      <c r="H3" s="66" t="s">
        <v>144</v>
      </c>
      <c r="I3" s="67">
        <v>2392.8171120885399</v>
      </c>
      <c r="J3" s="67">
        <v>124.9498077033295</v>
      </c>
      <c r="K3" s="68">
        <v>0</v>
      </c>
      <c r="L3" s="68">
        <v>0</v>
      </c>
      <c r="M3" s="68">
        <v>116.26576022076526</v>
      </c>
      <c r="N3" s="68">
        <v>0</v>
      </c>
      <c r="O3" s="68">
        <v>0</v>
      </c>
      <c r="P3" s="68">
        <v>0</v>
      </c>
      <c r="Q3" s="68">
        <v>8.6840474825642495</v>
      </c>
      <c r="R3" s="68">
        <v>0</v>
      </c>
      <c r="S3" s="68">
        <v>0</v>
      </c>
      <c r="T3" s="68">
        <v>0</v>
      </c>
      <c r="U3" s="67">
        <v>0</v>
      </c>
      <c r="V3" s="68">
        <v>0</v>
      </c>
      <c r="W3" s="68">
        <v>0</v>
      </c>
      <c r="X3" s="68">
        <v>0</v>
      </c>
      <c r="Y3" s="68">
        <v>0</v>
      </c>
      <c r="Z3" s="67">
        <v>0</v>
      </c>
      <c r="AA3" s="68">
        <v>0</v>
      </c>
      <c r="AB3" s="68">
        <v>0</v>
      </c>
      <c r="AC3" s="67">
        <v>0</v>
      </c>
      <c r="AD3" s="67">
        <v>407.43597735740889</v>
      </c>
      <c r="AE3" s="68">
        <v>0</v>
      </c>
      <c r="AF3" s="68">
        <v>0</v>
      </c>
      <c r="AG3" s="68" t="s">
        <v>145</v>
      </c>
      <c r="AH3" s="68" t="s">
        <v>145</v>
      </c>
      <c r="AI3" s="68" t="s">
        <v>145</v>
      </c>
      <c r="AJ3" s="68">
        <v>0</v>
      </c>
      <c r="AK3" s="68">
        <v>0</v>
      </c>
      <c r="AL3" s="68">
        <v>27.843030476736409</v>
      </c>
      <c r="AM3" s="68">
        <v>1.4007881914588707</v>
      </c>
      <c r="AN3" s="68">
        <v>0</v>
      </c>
      <c r="AO3" s="68">
        <v>0</v>
      </c>
      <c r="AP3" s="68">
        <v>0</v>
      </c>
      <c r="AQ3" s="68">
        <v>0.37403267411865859</v>
      </c>
      <c r="AR3" s="68">
        <v>0</v>
      </c>
      <c r="AS3" s="68">
        <v>190.27241568739848</v>
      </c>
      <c r="AT3" s="68">
        <v>23.084197955479119</v>
      </c>
      <c r="AU3" s="68">
        <v>0</v>
      </c>
      <c r="AV3" s="68">
        <v>0</v>
      </c>
      <c r="AW3" s="68">
        <v>0</v>
      </c>
      <c r="AX3" s="68">
        <v>164.46151237221741</v>
      </c>
      <c r="AY3" s="68">
        <v>0</v>
      </c>
      <c r="AZ3" s="68">
        <v>0</v>
      </c>
      <c r="BA3" s="67">
        <v>715.701762682717</v>
      </c>
      <c r="BB3" s="67">
        <v>313.73824878188589</v>
      </c>
      <c r="BC3" s="68" t="s">
        <v>145</v>
      </c>
      <c r="BD3" s="68" t="s">
        <v>145</v>
      </c>
      <c r="BE3" s="68" t="s">
        <v>145</v>
      </c>
      <c r="BF3" s="68" t="s">
        <v>145</v>
      </c>
      <c r="BG3" s="68">
        <v>0</v>
      </c>
      <c r="BH3" s="68">
        <v>0</v>
      </c>
      <c r="BI3" s="68">
        <v>183.47537498805767</v>
      </c>
      <c r="BJ3" s="68">
        <v>0</v>
      </c>
      <c r="BK3" s="68">
        <v>59.593938091143592</v>
      </c>
      <c r="BL3" s="68">
        <v>19.603921849622623</v>
      </c>
      <c r="BM3" s="68">
        <v>0</v>
      </c>
      <c r="BN3" s="68">
        <v>0</v>
      </c>
      <c r="BO3" s="68">
        <v>0</v>
      </c>
      <c r="BP3" s="68">
        <v>0</v>
      </c>
      <c r="BQ3" s="68">
        <v>0</v>
      </c>
      <c r="BR3" s="68">
        <v>0</v>
      </c>
      <c r="BS3" s="68">
        <v>0</v>
      </c>
      <c r="BT3" s="69">
        <v>51.065013853061998</v>
      </c>
      <c r="BU3" s="68">
        <v>16.0396245342505</v>
      </c>
      <c r="BV3" s="68">
        <v>0</v>
      </c>
      <c r="BW3" s="68">
        <v>16.0396245342505</v>
      </c>
      <c r="BX3" s="67" t="s">
        <v>145</v>
      </c>
      <c r="BY3" s="67">
        <v>77.767340212095149</v>
      </c>
      <c r="BZ3" s="67">
        <v>737.18435081685288</v>
      </c>
    </row>
    <row r="4" spans="1:84" s="70" customFormat="1" ht="11.25" customHeight="1" x14ac:dyDescent="0.25">
      <c r="A4" s="70" t="s">
        <v>194</v>
      </c>
      <c r="B4" s="63" t="s">
        <v>142</v>
      </c>
      <c r="C4" s="64" t="s">
        <v>143</v>
      </c>
      <c r="D4" s="64"/>
      <c r="E4" s="64"/>
      <c r="F4" s="64"/>
      <c r="G4" s="65"/>
      <c r="H4" s="66" t="s">
        <v>144</v>
      </c>
      <c r="I4" s="67">
        <v>11135.971455765741</v>
      </c>
      <c r="J4" s="67">
        <v>126.48030715582307</v>
      </c>
      <c r="K4" s="68">
        <v>0</v>
      </c>
      <c r="L4" s="68">
        <v>0</v>
      </c>
      <c r="M4" s="68">
        <v>87.990290914302093</v>
      </c>
      <c r="N4" s="68">
        <v>0</v>
      </c>
      <c r="O4" s="68">
        <v>0</v>
      </c>
      <c r="P4" s="68">
        <v>0</v>
      </c>
      <c r="Q4" s="68">
        <v>38.490016241520976</v>
      </c>
      <c r="R4" s="68">
        <v>0</v>
      </c>
      <c r="S4" s="68">
        <v>0</v>
      </c>
      <c r="T4" s="68">
        <v>0</v>
      </c>
      <c r="U4" s="67">
        <v>139.50511130218783</v>
      </c>
      <c r="V4" s="68">
        <v>0</v>
      </c>
      <c r="W4" s="68">
        <v>87.317282889079976</v>
      </c>
      <c r="X4" s="68">
        <v>0</v>
      </c>
      <c r="Y4" s="68">
        <v>52.187828413107859</v>
      </c>
      <c r="Z4" s="67">
        <v>163.23301805674976</v>
      </c>
      <c r="AA4" s="68">
        <v>163.23301805674976</v>
      </c>
      <c r="AB4" s="68">
        <v>0</v>
      </c>
      <c r="AC4" s="67">
        <v>0</v>
      </c>
      <c r="AD4" s="67">
        <v>1308.3765644406226</v>
      </c>
      <c r="AE4" s="68">
        <v>0</v>
      </c>
      <c r="AF4" s="68">
        <v>0</v>
      </c>
      <c r="AG4" s="68" t="s">
        <v>145</v>
      </c>
      <c r="AH4" s="68" t="s">
        <v>145</v>
      </c>
      <c r="AI4" s="68" t="s">
        <v>145</v>
      </c>
      <c r="AJ4" s="68">
        <v>0</v>
      </c>
      <c r="AK4" s="68">
        <v>0</v>
      </c>
      <c r="AL4" s="68">
        <v>497.63542562338773</v>
      </c>
      <c r="AM4" s="68">
        <v>2.0731823827266647</v>
      </c>
      <c r="AN4" s="68">
        <v>0</v>
      </c>
      <c r="AO4" s="68">
        <v>0</v>
      </c>
      <c r="AP4" s="68">
        <v>0</v>
      </c>
      <c r="AQ4" s="68">
        <v>0</v>
      </c>
      <c r="AR4" s="68">
        <v>78.298461832425716</v>
      </c>
      <c r="AS4" s="68">
        <v>511.04829464029808</v>
      </c>
      <c r="AT4" s="68">
        <v>137.98605139963695</v>
      </c>
      <c r="AU4" s="68">
        <v>0</v>
      </c>
      <c r="AV4" s="68">
        <v>0</v>
      </c>
      <c r="AW4" s="68">
        <v>0</v>
      </c>
      <c r="AX4" s="68">
        <v>38.396579726760294</v>
      </c>
      <c r="AY4" s="68">
        <v>0</v>
      </c>
      <c r="AZ4" s="68">
        <v>42.938568835387407</v>
      </c>
      <c r="BA4" s="67">
        <v>536.13499570077386</v>
      </c>
      <c r="BB4" s="67">
        <v>4141.4953045285183</v>
      </c>
      <c r="BC4" s="68" t="s">
        <v>145</v>
      </c>
      <c r="BD4" s="68" t="s">
        <v>145</v>
      </c>
      <c r="BE4" s="68" t="s">
        <v>145</v>
      </c>
      <c r="BF4" s="68" t="s">
        <v>145</v>
      </c>
      <c r="BG4" s="68">
        <v>0</v>
      </c>
      <c r="BH4" s="68">
        <v>0</v>
      </c>
      <c r="BI4" s="68">
        <v>4024.6011273526319</v>
      </c>
      <c r="BJ4" s="68">
        <v>0</v>
      </c>
      <c r="BK4" s="68">
        <v>65.324352727620138</v>
      </c>
      <c r="BL4" s="68">
        <v>47.506448839208943</v>
      </c>
      <c r="BM4" s="68">
        <v>0</v>
      </c>
      <c r="BN4" s="68">
        <v>0</v>
      </c>
      <c r="BO4" s="68">
        <v>0</v>
      </c>
      <c r="BP4" s="68">
        <v>0</v>
      </c>
      <c r="BQ4" s="68">
        <v>0</v>
      </c>
      <c r="BR4" s="68">
        <v>0</v>
      </c>
      <c r="BS4" s="68">
        <v>4.0633756090570365</v>
      </c>
      <c r="BT4" s="69">
        <v>0</v>
      </c>
      <c r="BU4" s="68">
        <v>53.190981178943339</v>
      </c>
      <c r="BV4" s="68">
        <v>23.621859176459346</v>
      </c>
      <c r="BW4" s="68">
        <v>29.569122002483997</v>
      </c>
      <c r="BX4" s="67" t="s">
        <v>145</v>
      </c>
      <c r="BY4" s="67">
        <v>1272.2843221553453</v>
      </c>
      <c r="BZ4" s="67">
        <v>3395.2708512467757</v>
      </c>
    </row>
    <row r="5" spans="1:84" s="70" customFormat="1" ht="11.25" customHeight="1" x14ac:dyDescent="0.25">
      <c r="A5" s="70" t="s">
        <v>197</v>
      </c>
      <c r="B5" s="63" t="s">
        <v>142</v>
      </c>
      <c r="C5" s="64" t="s">
        <v>143</v>
      </c>
      <c r="D5" s="64"/>
      <c r="E5" s="64"/>
      <c r="F5" s="64"/>
      <c r="G5" s="65"/>
      <c r="H5" s="66" t="s">
        <v>144</v>
      </c>
      <c r="I5" s="67">
        <v>11028.731979936947</v>
      </c>
      <c r="J5" s="67">
        <v>374.30639151619368</v>
      </c>
      <c r="K5" s="68">
        <v>0</v>
      </c>
      <c r="L5" s="68">
        <v>0</v>
      </c>
      <c r="M5" s="68">
        <v>279.06993407853247</v>
      </c>
      <c r="N5" s="68">
        <v>0</v>
      </c>
      <c r="O5" s="68">
        <v>0</v>
      </c>
      <c r="P5" s="68">
        <v>0</v>
      </c>
      <c r="Q5" s="68">
        <v>95.23645743766123</v>
      </c>
      <c r="R5" s="68">
        <v>0</v>
      </c>
      <c r="S5" s="68">
        <v>0</v>
      </c>
      <c r="T5" s="68">
        <v>0</v>
      </c>
      <c r="U5" s="67">
        <v>176.6217636381007</v>
      </c>
      <c r="V5" s="68">
        <v>0.73086844368013759</v>
      </c>
      <c r="W5" s="68">
        <v>87.661220980223561</v>
      </c>
      <c r="X5" s="68">
        <v>88.22967421419699</v>
      </c>
      <c r="Y5" s="68">
        <v>0</v>
      </c>
      <c r="Z5" s="67">
        <v>3.3533963886500429</v>
      </c>
      <c r="AA5" s="68">
        <v>3.3533963886500429</v>
      </c>
      <c r="AB5" s="68">
        <v>0</v>
      </c>
      <c r="AC5" s="67">
        <v>0</v>
      </c>
      <c r="AD5" s="67">
        <v>954.07046359988522</v>
      </c>
      <c r="AE5" s="68">
        <v>0</v>
      </c>
      <c r="AF5" s="68">
        <v>0</v>
      </c>
      <c r="AG5" s="68" t="s">
        <v>145</v>
      </c>
      <c r="AH5" s="68" t="s">
        <v>145</v>
      </c>
      <c r="AI5" s="68" t="s">
        <v>145</v>
      </c>
      <c r="AJ5" s="68">
        <v>0</v>
      </c>
      <c r="AK5" s="68">
        <v>0</v>
      </c>
      <c r="AL5" s="68">
        <v>345.11115133276007</v>
      </c>
      <c r="AM5" s="68">
        <v>4.0412711378618518</v>
      </c>
      <c r="AN5" s="68">
        <v>0</v>
      </c>
      <c r="AO5" s="68">
        <v>0</v>
      </c>
      <c r="AP5" s="68">
        <v>0</v>
      </c>
      <c r="AQ5" s="68">
        <v>0</v>
      </c>
      <c r="AR5" s="68">
        <v>0</v>
      </c>
      <c r="AS5" s="68">
        <v>353.18919303525365</v>
      </c>
      <c r="AT5" s="68">
        <v>207.2859271997707</v>
      </c>
      <c r="AU5" s="68">
        <v>0</v>
      </c>
      <c r="AV5" s="68">
        <v>0</v>
      </c>
      <c r="AW5" s="68">
        <v>0</v>
      </c>
      <c r="AX5" s="68">
        <v>44.44292089423903</v>
      </c>
      <c r="AY5" s="68">
        <v>0</v>
      </c>
      <c r="AZ5" s="68">
        <v>0</v>
      </c>
      <c r="BA5" s="67">
        <v>376.05331040412727</v>
      </c>
      <c r="BB5" s="67">
        <v>4248.358373125061</v>
      </c>
      <c r="BC5" s="68" t="s">
        <v>145</v>
      </c>
      <c r="BD5" s="68" t="s">
        <v>145</v>
      </c>
      <c r="BE5" s="68" t="s">
        <v>145</v>
      </c>
      <c r="BF5" s="68" t="s">
        <v>145</v>
      </c>
      <c r="BG5" s="68">
        <v>0</v>
      </c>
      <c r="BH5" s="68">
        <v>0</v>
      </c>
      <c r="BI5" s="68">
        <v>4160.6477500716528</v>
      </c>
      <c r="BJ5" s="68">
        <v>0</v>
      </c>
      <c r="BK5" s="68">
        <v>2.770612400878953</v>
      </c>
      <c r="BL5" s="68">
        <v>0</v>
      </c>
      <c r="BM5" s="68">
        <v>0</v>
      </c>
      <c r="BN5" s="68">
        <v>0.15102097066972389</v>
      </c>
      <c r="BO5" s="68">
        <v>31.135497277156777</v>
      </c>
      <c r="BP5" s="68">
        <v>53.653492404700494</v>
      </c>
      <c r="BQ5" s="68">
        <v>0</v>
      </c>
      <c r="BR5" s="68">
        <v>0</v>
      </c>
      <c r="BS5" s="68">
        <v>0</v>
      </c>
      <c r="BT5" s="69">
        <v>0</v>
      </c>
      <c r="BU5" s="68">
        <v>0</v>
      </c>
      <c r="BV5" s="68">
        <v>0</v>
      </c>
      <c r="BW5" s="68">
        <v>0</v>
      </c>
      <c r="BX5" s="67" t="s">
        <v>145</v>
      </c>
      <c r="BY5" s="67">
        <v>516.00267507404226</v>
      </c>
      <c r="BZ5" s="67">
        <v>4379.9656061908854</v>
      </c>
    </row>
    <row r="6" spans="1:84" s="70" customFormat="1" ht="11.25" customHeight="1" x14ac:dyDescent="0.25">
      <c r="A6" s="70" t="s">
        <v>196</v>
      </c>
      <c r="B6" s="63" t="s">
        <v>142</v>
      </c>
      <c r="C6" s="64" t="s">
        <v>143</v>
      </c>
      <c r="D6" s="64"/>
      <c r="E6" s="64"/>
      <c r="F6" s="64"/>
      <c r="G6" s="65"/>
      <c r="H6" s="66" t="s">
        <v>144</v>
      </c>
      <c r="I6" s="67">
        <v>6139.7376636094396</v>
      </c>
      <c r="J6" s="67">
        <v>462.67349288239228</v>
      </c>
      <c r="K6" s="68">
        <v>0</v>
      </c>
      <c r="L6" s="68">
        <v>0</v>
      </c>
      <c r="M6" s="68">
        <v>378.4607170153817</v>
      </c>
      <c r="N6" s="68">
        <v>0</v>
      </c>
      <c r="O6" s="68">
        <v>0</v>
      </c>
      <c r="P6" s="68">
        <v>0</v>
      </c>
      <c r="Q6" s="68">
        <v>84.212775867010606</v>
      </c>
      <c r="R6" s="68">
        <v>0</v>
      </c>
      <c r="S6" s="68">
        <v>0</v>
      </c>
      <c r="T6" s="68">
        <v>0</v>
      </c>
      <c r="U6" s="67">
        <v>66.518582210757614</v>
      </c>
      <c r="V6" s="68">
        <v>0</v>
      </c>
      <c r="W6" s="68">
        <v>0</v>
      </c>
      <c r="X6" s="68">
        <v>66.518582210757614</v>
      </c>
      <c r="Y6" s="68">
        <v>0</v>
      </c>
      <c r="Z6" s="67">
        <v>0</v>
      </c>
      <c r="AA6" s="68">
        <v>0</v>
      </c>
      <c r="AB6" s="68">
        <v>0</v>
      </c>
      <c r="AC6" s="67">
        <v>0</v>
      </c>
      <c r="AD6" s="67">
        <v>839.34030763351484</v>
      </c>
      <c r="AE6" s="68">
        <v>0</v>
      </c>
      <c r="AF6" s="68">
        <v>0</v>
      </c>
      <c r="AG6" s="68" t="s">
        <v>145</v>
      </c>
      <c r="AH6" s="68" t="s">
        <v>145</v>
      </c>
      <c r="AI6" s="68" t="s">
        <v>145</v>
      </c>
      <c r="AJ6" s="68">
        <v>0</v>
      </c>
      <c r="AK6" s="68">
        <v>253.24830419413394</v>
      </c>
      <c r="AL6" s="68">
        <v>208.10404127257095</v>
      </c>
      <c r="AM6" s="68">
        <v>0</v>
      </c>
      <c r="AN6" s="68">
        <v>0</v>
      </c>
      <c r="AO6" s="68">
        <v>0</v>
      </c>
      <c r="AP6" s="68">
        <v>0</v>
      </c>
      <c r="AQ6" s="68">
        <v>2.0588516289290149</v>
      </c>
      <c r="AR6" s="68">
        <v>0</v>
      </c>
      <c r="AS6" s="68">
        <v>364.41673832043568</v>
      </c>
      <c r="AT6" s="68">
        <v>4.8246871118754173</v>
      </c>
      <c r="AU6" s="68">
        <v>0</v>
      </c>
      <c r="AV6" s="68">
        <v>0</v>
      </c>
      <c r="AW6" s="68">
        <v>0</v>
      </c>
      <c r="AX6" s="68">
        <v>6.6876851055698863</v>
      </c>
      <c r="AY6" s="68">
        <v>0</v>
      </c>
      <c r="AZ6" s="68">
        <v>0</v>
      </c>
      <c r="BA6" s="67">
        <v>275.98306104901116</v>
      </c>
      <c r="BB6" s="67">
        <v>322.05324113881716</v>
      </c>
      <c r="BC6" s="68" t="s">
        <v>145</v>
      </c>
      <c r="BD6" s="68" t="s">
        <v>145</v>
      </c>
      <c r="BE6" s="68" t="s">
        <v>145</v>
      </c>
      <c r="BF6" s="68" t="s">
        <v>145</v>
      </c>
      <c r="BG6" s="68">
        <v>0</v>
      </c>
      <c r="BH6" s="68">
        <v>0</v>
      </c>
      <c r="BI6" s="68">
        <v>218.1536256807108</v>
      </c>
      <c r="BJ6" s="68">
        <v>22.330741855354923</v>
      </c>
      <c r="BK6" s="68">
        <v>6.1884971816184198</v>
      </c>
      <c r="BL6" s="68">
        <v>30.828317569504154</v>
      </c>
      <c r="BM6" s="68">
        <v>0</v>
      </c>
      <c r="BN6" s="68">
        <v>0</v>
      </c>
      <c r="BO6" s="68">
        <v>0</v>
      </c>
      <c r="BP6" s="68">
        <v>0</v>
      </c>
      <c r="BQ6" s="68">
        <v>0</v>
      </c>
      <c r="BR6" s="68">
        <v>0</v>
      </c>
      <c r="BS6" s="68">
        <v>5.0469475494411</v>
      </c>
      <c r="BT6" s="69">
        <v>39.505111302187828</v>
      </c>
      <c r="BU6" s="68">
        <v>84.205001433075381</v>
      </c>
      <c r="BV6" s="68">
        <v>84.205001433075381</v>
      </c>
      <c r="BW6" s="68">
        <v>0</v>
      </c>
      <c r="BX6" s="67" t="s">
        <v>145</v>
      </c>
      <c r="BY6" s="67">
        <v>47.320125155249833</v>
      </c>
      <c r="BZ6" s="67">
        <v>4041.6438521066211</v>
      </c>
    </row>
    <row r="7" spans="1:84" s="70" customFormat="1" ht="11.25" customHeight="1" x14ac:dyDescent="0.25">
      <c r="A7" s="70" t="s">
        <v>195</v>
      </c>
      <c r="B7" s="63" t="s">
        <v>142</v>
      </c>
      <c r="C7" s="64" t="s">
        <v>143</v>
      </c>
      <c r="D7" s="64"/>
      <c r="E7" s="64"/>
      <c r="F7" s="64"/>
      <c r="G7" s="65"/>
      <c r="H7" s="66" t="s">
        <v>144</v>
      </c>
      <c r="I7" s="67">
        <v>1522.0904796025607</v>
      </c>
      <c r="J7" s="67">
        <v>109.57631126397249</v>
      </c>
      <c r="K7" s="68">
        <v>95.46800659214675</v>
      </c>
      <c r="L7" s="68">
        <v>0</v>
      </c>
      <c r="M7" s="68">
        <v>0</v>
      </c>
      <c r="N7" s="68">
        <v>0</v>
      </c>
      <c r="O7" s="68">
        <v>0</v>
      </c>
      <c r="P7" s="68">
        <v>0</v>
      </c>
      <c r="Q7" s="68">
        <v>14.108304671825739</v>
      </c>
      <c r="R7" s="68">
        <v>0</v>
      </c>
      <c r="S7" s="68">
        <v>0</v>
      </c>
      <c r="T7" s="68">
        <v>0</v>
      </c>
      <c r="U7" s="67">
        <v>0</v>
      </c>
      <c r="V7" s="68">
        <v>0</v>
      </c>
      <c r="W7" s="68">
        <v>0</v>
      </c>
      <c r="X7" s="68">
        <v>0</v>
      </c>
      <c r="Y7" s="68">
        <v>0</v>
      </c>
      <c r="Z7" s="67">
        <v>0</v>
      </c>
      <c r="AA7" s="68">
        <v>0</v>
      </c>
      <c r="AB7" s="68">
        <v>0</v>
      </c>
      <c r="AC7" s="67">
        <v>0</v>
      </c>
      <c r="AD7" s="67">
        <v>43.157108053883633</v>
      </c>
      <c r="AE7" s="68">
        <v>0</v>
      </c>
      <c r="AF7" s="68">
        <v>0</v>
      </c>
      <c r="AG7" s="68" t="s">
        <v>145</v>
      </c>
      <c r="AH7" s="68" t="s">
        <v>145</v>
      </c>
      <c r="AI7" s="68" t="s">
        <v>145</v>
      </c>
      <c r="AJ7" s="68">
        <v>0</v>
      </c>
      <c r="AK7" s="68">
        <v>0</v>
      </c>
      <c r="AL7" s="68">
        <v>1.1686013184293493</v>
      </c>
      <c r="AM7" s="68">
        <v>0</v>
      </c>
      <c r="AN7" s="68">
        <v>0</v>
      </c>
      <c r="AO7" s="68">
        <v>0</v>
      </c>
      <c r="AP7" s="68">
        <v>0</v>
      </c>
      <c r="AQ7" s="68">
        <v>0</v>
      </c>
      <c r="AR7" s="68">
        <v>0</v>
      </c>
      <c r="AS7" s="68">
        <v>29.799488869781218</v>
      </c>
      <c r="AT7" s="68">
        <v>2.115142829846183</v>
      </c>
      <c r="AU7" s="68">
        <v>0</v>
      </c>
      <c r="AV7" s="68">
        <v>0</v>
      </c>
      <c r="AW7" s="68">
        <v>0</v>
      </c>
      <c r="AX7" s="68">
        <v>10.073875035826884</v>
      </c>
      <c r="AY7" s="68">
        <v>0</v>
      </c>
      <c r="AZ7" s="68">
        <v>0</v>
      </c>
      <c r="BA7" s="67">
        <v>0</v>
      </c>
      <c r="BB7" s="67">
        <v>34.464626922709463</v>
      </c>
      <c r="BC7" s="68" t="s">
        <v>145</v>
      </c>
      <c r="BD7" s="68" t="s">
        <v>145</v>
      </c>
      <c r="BE7" s="68" t="s">
        <v>145</v>
      </c>
      <c r="BF7" s="68" t="s">
        <v>145</v>
      </c>
      <c r="BG7" s="68">
        <v>0</v>
      </c>
      <c r="BH7" s="68">
        <v>12.388602273812936</v>
      </c>
      <c r="BI7" s="68">
        <v>21.540723225374986</v>
      </c>
      <c r="BJ7" s="68">
        <v>0.46307442438138913</v>
      </c>
      <c r="BK7" s="68">
        <v>5.4170249355116072E-2</v>
      </c>
      <c r="BL7" s="68">
        <v>0</v>
      </c>
      <c r="BM7" s="68">
        <v>0</v>
      </c>
      <c r="BN7" s="68">
        <v>0</v>
      </c>
      <c r="BO7" s="68">
        <v>0</v>
      </c>
      <c r="BP7" s="68">
        <v>1.8056749785038691E-2</v>
      </c>
      <c r="BQ7" s="68">
        <v>0</v>
      </c>
      <c r="BR7" s="68">
        <v>0</v>
      </c>
      <c r="BS7" s="68">
        <v>0</v>
      </c>
      <c r="BT7" s="69">
        <v>0</v>
      </c>
      <c r="BU7" s="68">
        <v>0</v>
      </c>
      <c r="BV7" s="68">
        <v>0</v>
      </c>
      <c r="BW7" s="68">
        <v>0</v>
      </c>
      <c r="BX7" s="67" t="s">
        <v>145</v>
      </c>
      <c r="BY7" s="67">
        <v>0</v>
      </c>
      <c r="BZ7" s="67">
        <v>1334.892433361995</v>
      </c>
    </row>
    <row r="8" spans="1:84" x14ac:dyDescent="0.25">
      <c r="I8" s="84">
        <f>SUM(I3:I7)</f>
        <v>32219.348691003226</v>
      </c>
      <c r="J8" s="84">
        <f>SUM(J3:J7)</f>
        <v>1197.9863105217109</v>
      </c>
    </row>
    <row r="10" spans="1:84" s="79" customFormat="1" ht="67.5" x14ac:dyDescent="0.25">
      <c r="A10" s="71"/>
      <c r="B10" s="71"/>
      <c r="C10" s="71"/>
      <c r="D10" s="72" t="s">
        <v>11</v>
      </c>
      <c r="E10" s="72"/>
      <c r="F10" s="73">
        <v>2018</v>
      </c>
      <c r="G10" s="74"/>
      <c r="H10" s="75"/>
      <c r="I10" s="76" t="s">
        <v>147</v>
      </c>
      <c r="J10" s="76" t="s">
        <v>148</v>
      </c>
      <c r="K10" s="77" t="s">
        <v>28</v>
      </c>
      <c r="L10" s="77" t="s">
        <v>29</v>
      </c>
      <c r="M10" s="77" t="s">
        <v>30</v>
      </c>
      <c r="N10" s="77" t="s">
        <v>31</v>
      </c>
      <c r="O10" s="77" t="s">
        <v>149</v>
      </c>
      <c r="P10" s="77" t="s">
        <v>150</v>
      </c>
      <c r="Q10" s="77" t="s">
        <v>34</v>
      </c>
      <c r="R10" s="77" t="s">
        <v>35</v>
      </c>
      <c r="S10" s="77" t="s">
        <v>36</v>
      </c>
      <c r="T10" s="77" t="s">
        <v>151</v>
      </c>
      <c r="U10" s="76" t="s">
        <v>152</v>
      </c>
      <c r="V10" s="77" t="s">
        <v>153</v>
      </c>
      <c r="W10" s="77" t="s">
        <v>154</v>
      </c>
      <c r="X10" s="77" t="s">
        <v>66</v>
      </c>
      <c r="Y10" s="77" t="s">
        <v>155</v>
      </c>
      <c r="Z10" s="76" t="s">
        <v>156</v>
      </c>
      <c r="AA10" s="77" t="s">
        <v>38</v>
      </c>
      <c r="AB10" s="77" t="s">
        <v>39</v>
      </c>
      <c r="AC10" s="76" t="s">
        <v>157</v>
      </c>
      <c r="AD10" s="76" t="s">
        <v>158</v>
      </c>
      <c r="AE10" s="77" t="s">
        <v>42</v>
      </c>
      <c r="AF10" s="77" t="s">
        <v>159</v>
      </c>
      <c r="AG10" s="77" t="s">
        <v>160</v>
      </c>
      <c r="AH10" s="77" t="s">
        <v>161</v>
      </c>
      <c r="AI10" s="77" t="s">
        <v>162</v>
      </c>
      <c r="AJ10" s="77" t="s">
        <v>47</v>
      </c>
      <c r="AK10" s="77" t="s">
        <v>48</v>
      </c>
      <c r="AL10" s="77" t="s">
        <v>163</v>
      </c>
      <c r="AM10" s="78" t="s">
        <v>164</v>
      </c>
      <c r="AN10" s="77" t="s">
        <v>165</v>
      </c>
      <c r="AO10" s="77" t="s">
        <v>166</v>
      </c>
      <c r="AP10" s="78" t="s">
        <v>167</v>
      </c>
      <c r="AQ10" s="77" t="s">
        <v>168</v>
      </c>
      <c r="AR10" s="77" t="s">
        <v>55</v>
      </c>
      <c r="AS10" s="78" t="s">
        <v>169</v>
      </c>
      <c r="AT10" s="77" t="s">
        <v>170</v>
      </c>
      <c r="AU10" s="78" t="s">
        <v>171</v>
      </c>
      <c r="AV10" s="77" t="s">
        <v>59</v>
      </c>
      <c r="AW10" s="77" t="s">
        <v>60</v>
      </c>
      <c r="AX10" s="77" t="s">
        <v>172</v>
      </c>
      <c r="AY10" s="77" t="s">
        <v>173</v>
      </c>
      <c r="AZ10" s="77" t="s">
        <v>174</v>
      </c>
      <c r="BA10" s="76" t="s">
        <v>19</v>
      </c>
      <c r="BB10" s="76" t="s">
        <v>175</v>
      </c>
      <c r="BC10" s="77" t="s">
        <v>176</v>
      </c>
      <c r="BD10" s="77" t="s">
        <v>177</v>
      </c>
      <c r="BE10" s="77" t="s">
        <v>178</v>
      </c>
      <c r="BF10" s="77" t="s">
        <v>179</v>
      </c>
      <c r="BG10" s="77" t="s">
        <v>73</v>
      </c>
      <c r="BH10" s="77" t="s">
        <v>180</v>
      </c>
      <c r="BI10" s="77" t="s">
        <v>110</v>
      </c>
      <c r="BJ10" s="77" t="s">
        <v>76</v>
      </c>
      <c r="BK10" s="77" t="s">
        <v>181</v>
      </c>
      <c r="BL10" s="77" t="s">
        <v>182</v>
      </c>
      <c r="BM10" s="77" t="s">
        <v>183</v>
      </c>
      <c r="BN10" s="77" t="s">
        <v>184</v>
      </c>
      <c r="BO10" s="77" t="s">
        <v>185</v>
      </c>
      <c r="BP10" s="77" t="s">
        <v>186</v>
      </c>
      <c r="BQ10" s="77" t="s">
        <v>187</v>
      </c>
      <c r="BR10" s="77" t="s">
        <v>188</v>
      </c>
      <c r="BS10" s="77" t="s">
        <v>82</v>
      </c>
      <c r="BT10" s="77" t="s">
        <v>189</v>
      </c>
      <c r="BU10" s="76" t="s">
        <v>190</v>
      </c>
      <c r="BV10" s="77" t="s">
        <v>191</v>
      </c>
      <c r="BW10" s="77" t="s">
        <v>192</v>
      </c>
      <c r="BX10" s="76" t="s">
        <v>87</v>
      </c>
      <c r="BY10" s="76" t="s">
        <v>193</v>
      </c>
      <c r="BZ10" s="76" t="s">
        <v>20</v>
      </c>
      <c r="CE10" s="80"/>
      <c r="CF10" s="81"/>
    </row>
    <row r="12" spans="1:84" x14ac:dyDescent="0.25">
      <c r="A12" s="70" t="s">
        <v>146</v>
      </c>
      <c r="B12" s="63" t="s">
        <v>142</v>
      </c>
      <c r="C12" s="64" t="s">
        <v>143</v>
      </c>
      <c r="D12" s="64"/>
      <c r="E12" s="64"/>
      <c r="F12" s="64"/>
      <c r="G12" s="65"/>
      <c r="H12" s="82" t="s">
        <v>144</v>
      </c>
      <c r="I12" s="83">
        <f>I3*0.041868</f>
        <v>100.182466848923</v>
      </c>
      <c r="J12" s="83">
        <f t="shared" ref="J12:BU13" si="0">J3*0.041868</f>
        <v>5.2313985489229999</v>
      </c>
      <c r="K12" s="83">
        <f t="shared" si="0"/>
        <v>0</v>
      </c>
      <c r="L12" s="83">
        <f t="shared" si="0"/>
        <v>0</v>
      </c>
      <c r="M12" s="83">
        <f t="shared" si="0"/>
        <v>4.8678148489230004</v>
      </c>
      <c r="N12" s="83">
        <f t="shared" si="0"/>
        <v>0</v>
      </c>
      <c r="O12" s="83">
        <f t="shared" si="0"/>
        <v>0</v>
      </c>
      <c r="P12" s="83">
        <f t="shared" si="0"/>
        <v>0</v>
      </c>
      <c r="Q12" s="83">
        <f t="shared" si="0"/>
        <v>0.36358370000000001</v>
      </c>
      <c r="R12" s="83">
        <f t="shared" si="0"/>
        <v>0</v>
      </c>
      <c r="S12" s="83">
        <f t="shared" si="0"/>
        <v>0</v>
      </c>
      <c r="T12" s="83">
        <f t="shared" si="0"/>
        <v>0</v>
      </c>
      <c r="U12" s="83">
        <f t="shared" si="0"/>
        <v>0</v>
      </c>
      <c r="V12" s="83">
        <f t="shared" si="0"/>
        <v>0</v>
      </c>
      <c r="W12" s="83">
        <f t="shared" si="0"/>
        <v>0</v>
      </c>
      <c r="X12" s="83">
        <f t="shared" si="0"/>
        <v>0</v>
      </c>
      <c r="Y12" s="83">
        <f t="shared" si="0"/>
        <v>0</v>
      </c>
      <c r="Z12" s="83">
        <f t="shared" si="0"/>
        <v>0</v>
      </c>
      <c r="AA12" s="83">
        <f t="shared" si="0"/>
        <v>0</v>
      </c>
      <c r="AB12" s="83">
        <f t="shared" si="0"/>
        <v>0</v>
      </c>
      <c r="AC12" s="83">
        <f t="shared" si="0"/>
        <v>0</v>
      </c>
      <c r="AD12" s="83">
        <f t="shared" si="0"/>
        <v>17.058529499999995</v>
      </c>
      <c r="AE12" s="83">
        <f t="shared" si="0"/>
        <v>0</v>
      </c>
      <c r="AF12" s="83">
        <f t="shared" si="0"/>
        <v>0</v>
      </c>
      <c r="AG12" s="83" t="e">
        <f t="shared" si="0"/>
        <v>#VALUE!</v>
      </c>
      <c r="AH12" s="83" t="e">
        <f t="shared" si="0"/>
        <v>#VALUE!</v>
      </c>
      <c r="AI12" s="83" t="e">
        <f t="shared" si="0"/>
        <v>#VALUE!</v>
      </c>
      <c r="AJ12" s="83">
        <f t="shared" si="0"/>
        <v>0</v>
      </c>
      <c r="AK12" s="83">
        <f t="shared" si="0"/>
        <v>0</v>
      </c>
      <c r="AL12" s="83">
        <f t="shared" si="0"/>
        <v>1.165732</v>
      </c>
      <c r="AM12" s="83">
        <f t="shared" si="0"/>
        <v>5.8648199999999998E-2</v>
      </c>
      <c r="AN12" s="83">
        <f t="shared" si="0"/>
        <v>0</v>
      </c>
      <c r="AO12" s="83">
        <f t="shared" si="0"/>
        <v>0</v>
      </c>
      <c r="AP12" s="83">
        <f t="shared" si="0"/>
        <v>0</v>
      </c>
      <c r="AQ12" s="83">
        <f t="shared" si="0"/>
        <v>1.566E-2</v>
      </c>
      <c r="AR12" s="83">
        <f t="shared" si="0"/>
        <v>0</v>
      </c>
      <c r="AS12" s="83">
        <f t="shared" si="0"/>
        <v>7.9663254999999999</v>
      </c>
      <c r="AT12" s="83">
        <f t="shared" si="0"/>
        <v>0.96648919999999983</v>
      </c>
      <c r="AU12" s="83">
        <f t="shared" si="0"/>
        <v>0</v>
      </c>
      <c r="AV12" s="83">
        <f t="shared" si="0"/>
        <v>0</v>
      </c>
      <c r="AW12" s="83">
        <f t="shared" si="0"/>
        <v>0</v>
      </c>
      <c r="AX12" s="83">
        <f t="shared" si="0"/>
        <v>6.8856745999999989</v>
      </c>
      <c r="AY12" s="83">
        <f t="shared" si="0"/>
        <v>0</v>
      </c>
      <c r="AZ12" s="83">
        <f t="shared" si="0"/>
        <v>0</v>
      </c>
      <c r="BA12" s="83">
        <f t="shared" si="0"/>
        <v>29.965001399999998</v>
      </c>
      <c r="BB12" s="83">
        <f t="shared" si="0"/>
        <v>13.135592999999998</v>
      </c>
      <c r="BC12" s="83" t="e">
        <f t="shared" si="0"/>
        <v>#VALUE!</v>
      </c>
      <c r="BD12" s="83" t="e">
        <f t="shared" si="0"/>
        <v>#VALUE!</v>
      </c>
      <c r="BE12" s="83" t="e">
        <f t="shared" si="0"/>
        <v>#VALUE!</v>
      </c>
      <c r="BF12" s="83" t="e">
        <f t="shared" si="0"/>
        <v>#VALUE!</v>
      </c>
      <c r="BG12" s="83">
        <f t="shared" si="0"/>
        <v>0</v>
      </c>
      <c r="BH12" s="83">
        <f t="shared" si="0"/>
        <v>0</v>
      </c>
      <c r="BI12" s="83">
        <f t="shared" si="0"/>
        <v>7.6817469999999988</v>
      </c>
      <c r="BJ12" s="83">
        <f t="shared" si="0"/>
        <v>0</v>
      </c>
      <c r="BK12" s="83">
        <f t="shared" si="0"/>
        <v>2.495079</v>
      </c>
      <c r="BL12" s="83">
        <f t="shared" si="0"/>
        <v>0.82077699999999998</v>
      </c>
      <c r="BM12" s="83">
        <f t="shared" si="0"/>
        <v>0</v>
      </c>
      <c r="BN12" s="83">
        <f t="shared" si="0"/>
        <v>0</v>
      </c>
      <c r="BO12" s="83">
        <f t="shared" si="0"/>
        <v>0</v>
      </c>
      <c r="BP12" s="83">
        <f t="shared" si="0"/>
        <v>0</v>
      </c>
      <c r="BQ12" s="83">
        <f t="shared" si="0"/>
        <v>0</v>
      </c>
      <c r="BR12" s="83">
        <f t="shared" si="0"/>
        <v>0</v>
      </c>
      <c r="BS12" s="83">
        <f t="shared" si="0"/>
        <v>0</v>
      </c>
      <c r="BT12" s="83">
        <f t="shared" si="0"/>
        <v>2.1379899999999998</v>
      </c>
      <c r="BU12" s="83">
        <f t="shared" si="0"/>
        <v>0.67154700000000001</v>
      </c>
      <c r="BV12" s="83">
        <f t="shared" ref="BV12:BZ16" si="1">BV3*0.041868</f>
        <v>0</v>
      </c>
      <c r="BW12" s="83">
        <f t="shared" si="1"/>
        <v>0.67154700000000001</v>
      </c>
      <c r="BX12" s="83" t="e">
        <f t="shared" si="1"/>
        <v>#VALUE!</v>
      </c>
      <c r="BY12" s="83">
        <f t="shared" si="1"/>
        <v>3.2559629999999999</v>
      </c>
      <c r="BZ12" s="83">
        <f t="shared" si="1"/>
        <v>30.864434399999997</v>
      </c>
    </row>
    <row r="13" spans="1:84" x14ac:dyDescent="0.25">
      <c r="A13" s="70" t="s">
        <v>194</v>
      </c>
      <c r="B13" s="63" t="s">
        <v>142</v>
      </c>
      <c r="C13" s="64" t="s">
        <v>143</v>
      </c>
      <c r="D13" s="64"/>
      <c r="E13" s="64"/>
      <c r="F13" s="64"/>
      <c r="G13" s="65"/>
      <c r="H13" s="82" t="s">
        <v>144</v>
      </c>
      <c r="I13" s="83">
        <f t="shared" ref="I13:X16" si="2">I4*0.041868</f>
        <v>466.24085291000006</v>
      </c>
      <c r="J13" s="83">
        <f t="shared" si="2"/>
        <v>5.2954775000000005</v>
      </c>
      <c r="K13" s="83">
        <f t="shared" si="2"/>
        <v>0</v>
      </c>
      <c r="L13" s="83">
        <f t="shared" si="2"/>
        <v>0</v>
      </c>
      <c r="M13" s="83">
        <f t="shared" si="2"/>
        <v>3.6839775000000001</v>
      </c>
      <c r="N13" s="83">
        <f t="shared" si="2"/>
        <v>0</v>
      </c>
      <c r="O13" s="83">
        <f t="shared" si="2"/>
        <v>0</v>
      </c>
      <c r="P13" s="83">
        <f t="shared" si="2"/>
        <v>0</v>
      </c>
      <c r="Q13" s="83">
        <f t="shared" si="2"/>
        <v>1.6115000000000004</v>
      </c>
      <c r="R13" s="83">
        <f t="shared" si="2"/>
        <v>0</v>
      </c>
      <c r="S13" s="83">
        <f t="shared" si="2"/>
        <v>0</v>
      </c>
      <c r="T13" s="83">
        <f t="shared" si="2"/>
        <v>0</v>
      </c>
      <c r="U13" s="83">
        <f t="shared" si="2"/>
        <v>5.8408000000000007</v>
      </c>
      <c r="V13" s="83">
        <f t="shared" si="2"/>
        <v>0</v>
      </c>
      <c r="W13" s="83">
        <f t="shared" si="2"/>
        <v>3.6558000000000006</v>
      </c>
      <c r="X13" s="83">
        <f t="shared" si="2"/>
        <v>0</v>
      </c>
      <c r="Y13" s="83">
        <f t="shared" si="0"/>
        <v>2.1850000000000001</v>
      </c>
      <c r="Z13" s="83">
        <f t="shared" si="0"/>
        <v>6.8342399999999994</v>
      </c>
      <c r="AA13" s="83">
        <f t="shared" si="0"/>
        <v>6.8342399999999994</v>
      </c>
      <c r="AB13" s="83">
        <f t="shared" si="0"/>
        <v>0</v>
      </c>
      <c r="AC13" s="83">
        <f t="shared" si="0"/>
        <v>0</v>
      </c>
      <c r="AD13" s="83">
        <f t="shared" si="0"/>
        <v>54.779109999999989</v>
      </c>
      <c r="AE13" s="83">
        <f t="shared" si="0"/>
        <v>0</v>
      </c>
      <c r="AF13" s="83">
        <f t="shared" si="0"/>
        <v>0</v>
      </c>
      <c r="AG13" s="83" t="e">
        <f t="shared" si="0"/>
        <v>#VALUE!</v>
      </c>
      <c r="AH13" s="83" t="e">
        <f t="shared" si="0"/>
        <v>#VALUE!</v>
      </c>
      <c r="AI13" s="83" t="e">
        <f t="shared" si="0"/>
        <v>#VALUE!</v>
      </c>
      <c r="AJ13" s="83">
        <f t="shared" si="0"/>
        <v>0</v>
      </c>
      <c r="AK13" s="83">
        <f t="shared" si="0"/>
        <v>0</v>
      </c>
      <c r="AL13" s="83">
        <f t="shared" si="0"/>
        <v>20.834999999999997</v>
      </c>
      <c r="AM13" s="83">
        <f t="shared" si="0"/>
        <v>8.6800000000000002E-2</v>
      </c>
      <c r="AN13" s="83">
        <f t="shared" si="0"/>
        <v>0</v>
      </c>
      <c r="AO13" s="83">
        <f t="shared" si="0"/>
        <v>0</v>
      </c>
      <c r="AP13" s="83">
        <f t="shared" si="0"/>
        <v>0</v>
      </c>
      <c r="AQ13" s="83">
        <f t="shared" si="0"/>
        <v>0</v>
      </c>
      <c r="AR13" s="83">
        <f t="shared" si="0"/>
        <v>3.2782</v>
      </c>
      <c r="AS13" s="83">
        <f t="shared" si="0"/>
        <v>21.396570000000001</v>
      </c>
      <c r="AT13" s="83">
        <f t="shared" si="0"/>
        <v>5.7772000000000006</v>
      </c>
      <c r="AU13" s="83">
        <f t="shared" si="0"/>
        <v>0</v>
      </c>
      <c r="AV13" s="83">
        <f t="shared" si="0"/>
        <v>0</v>
      </c>
      <c r="AW13" s="83">
        <f t="shared" si="0"/>
        <v>0</v>
      </c>
      <c r="AX13" s="83">
        <f t="shared" si="0"/>
        <v>1.607588</v>
      </c>
      <c r="AY13" s="83">
        <f t="shared" si="0"/>
        <v>0</v>
      </c>
      <c r="AZ13" s="83">
        <f t="shared" si="0"/>
        <v>1.797752</v>
      </c>
      <c r="BA13" s="83">
        <f t="shared" si="0"/>
        <v>22.446899999999999</v>
      </c>
      <c r="BB13" s="83">
        <f t="shared" si="0"/>
        <v>173.39612541000002</v>
      </c>
      <c r="BC13" s="83" t="e">
        <f t="shared" si="0"/>
        <v>#VALUE!</v>
      </c>
      <c r="BD13" s="83" t="e">
        <f t="shared" si="0"/>
        <v>#VALUE!</v>
      </c>
      <c r="BE13" s="83" t="e">
        <f t="shared" si="0"/>
        <v>#VALUE!</v>
      </c>
      <c r="BF13" s="83" t="e">
        <f t="shared" si="0"/>
        <v>#VALUE!</v>
      </c>
      <c r="BG13" s="83">
        <f t="shared" si="0"/>
        <v>0</v>
      </c>
      <c r="BH13" s="83">
        <f t="shared" si="0"/>
        <v>0</v>
      </c>
      <c r="BI13" s="83">
        <f t="shared" si="0"/>
        <v>168.50200000000001</v>
      </c>
      <c r="BJ13" s="83">
        <f t="shared" si="0"/>
        <v>0</v>
      </c>
      <c r="BK13" s="83">
        <f t="shared" si="0"/>
        <v>2.7349999999999999</v>
      </c>
      <c r="BL13" s="83">
        <f t="shared" si="0"/>
        <v>1.9890000000000001</v>
      </c>
      <c r="BM13" s="83">
        <f t="shared" si="0"/>
        <v>0</v>
      </c>
      <c r="BN13" s="83">
        <f t="shared" si="0"/>
        <v>0</v>
      </c>
      <c r="BO13" s="83">
        <f t="shared" si="0"/>
        <v>0</v>
      </c>
      <c r="BP13" s="83">
        <f t="shared" si="0"/>
        <v>0</v>
      </c>
      <c r="BQ13" s="83">
        <f t="shared" si="0"/>
        <v>0</v>
      </c>
      <c r="BR13" s="83">
        <f t="shared" si="0"/>
        <v>0</v>
      </c>
      <c r="BS13" s="83">
        <f t="shared" si="0"/>
        <v>0.17012541</v>
      </c>
      <c r="BT13" s="83">
        <f t="shared" si="0"/>
        <v>0</v>
      </c>
      <c r="BU13" s="83">
        <f t="shared" si="0"/>
        <v>2.2269999999999999</v>
      </c>
      <c r="BV13" s="83">
        <f t="shared" si="1"/>
        <v>0.98899999999999999</v>
      </c>
      <c r="BW13" s="83">
        <f t="shared" si="1"/>
        <v>1.238</v>
      </c>
      <c r="BX13" s="83" t="e">
        <f t="shared" si="1"/>
        <v>#VALUE!</v>
      </c>
      <c r="BY13" s="83">
        <f t="shared" ref="BY13:BZ13" si="3">BY4*0.041868</f>
        <v>53.268000000000001</v>
      </c>
      <c r="BZ13" s="83">
        <f t="shared" si="3"/>
        <v>142.15320000000003</v>
      </c>
    </row>
    <row r="14" spans="1:84" x14ac:dyDescent="0.25">
      <c r="A14" s="70" t="s">
        <v>197</v>
      </c>
      <c r="B14" s="63" t="s">
        <v>142</v>
      </c>
      <c r="C14" s="64" t="s">
        <v>143</v>
      </c>
      <c r="D14" s="64"/>
      <c r="E14" s="64"/>
      <c r="F14" s="64"/>
      <c r="G14" s="65"/>
      <c r="H14" s="82" t="s">
        <v>144</v>
      </c>
      <c r="I14" s="83">
        <f t="shared" si="2"/>
        <v>461.75095053600012</v>
      </c>
      <c r="J14" s="83">
        <f t="shared" ref="J14:BU16" si="4">J5*0.041868</f>
        <v>15.671459999999998</v>
      </c>
      <c r="K14" s="83">
        <f t="shared" si="4"/>
        <v>0</v>
      </c>
      <c r="L14" s="83">
        <f t="shared" si="4"/>
        <v>0</v>
      </c>
      <c r="M14" s="83">
        <f t="shared" si="4"/>
        <v>11.684099999999997</v>
      </c>
      <c r="N14" s="83">
        <f t="shared" si="4"/>
        <v>0</v>
      </c>
      <c r="O14" s="83">
        <f t="shared" si="4"/>
        <v>0</v>
      </c>
      <c r="P14" s="83">
        <f t="shared" si="4"/>
        <v>0</v>
      </c>
      <c r="Q14" s="83">
        <f t="shared" si="4"/>
        <v>3.9873600000000007</v>
      </c>
      <c r="R14" s="83">
        <f t="shared" si="4"/>
        <v>0</v>
      </c>
      <c r="S14" s="83">
        <f t="shared" si="4"/>
        <v>0</v>
      </c>
      <c r="T14" s="83">
        <f t="shared" si="4"/>
        <v>0</v>
      </c>
      <c r="U14" s="83">
        <f t="shared" si="4"/>
        <v>7.3948000000000009</v>
      </c>
      <c r="V14" s="83">
        <f t="shared" si="4"/>
        <v>3.0600000000000002E-2</v>
      </c>
      <c r="W14" s="83">
        <f t="shared" si="4"/>
        <v>3.6702000000000004</v>
      </c>
      <c r="X14" s="83">
        <f t="shared" si="4"/>
        <v>3.694</v>
      </c>
      <c r="Y14" s="83">
        <f t="shared" si="4"/>
        <v>0</v>
      </c>
      <c r="Z14" s="83">
        <f t="shared" si="4"/>
        <v>0.1404</v>
      </c>
      <c r="AA14" s="83">
        <f t="shared" si="4"/>
        <v>0.1404</v>
      </c>
      <c r="AB14" s="83">
        <f t="shared" si="4"/>
        <v>0</v>
      </c>
      <c r="AC14" s="83">
        <f t="shared" si="4"/>
        <v>0</v>
      </c>
      <c r="AD14" s="83">
        <f t="shared" si="4"/>
        <v>39.945022169999994</v>
      </c>
      <c r="AE14" s="83">
        <f t="shared" si="4"/>
        <v>0</v>
      </c>
      <c r="AF14" s="83">
        <f t="shared" si="4"/>
        <v>0</v>
      </c>
      <c r="AG14" s="83" t="e">
        <f t="shared" si="4"/>
        <v>#VALUE!</v>
      </c>
      <c r="AH14" s="83" t="e">
        <f t="shared" si="4"/>
        <v>#VALUE!</v>
      </c>
      <c r="AI14" s="83" t="e">
        <f t="shared" si="4"/>
        <v>#VALUE!</v>
      </c>
      <c r="AJ14" s="83">
        <f t="shared" si="4"/>
        <v>0</v>
      </c>
      <c r="AK14" s="83">
        <f t="shared" si="4"/>
        <v>0</v>
      </c>
      <c r="AL14" s="83">
        <f t="shared" si="4"/>
        <v>14.449113684</v>
      </c>
      <c r="AM14" s="83">
        <f t="shared" si="4"/>
        <v>0.16919994000000002</v>
      </c>
      <c r="AN14" s="83">
        <f t="shared" si="4"/>
        <v>0</v>
      </c>
      <c r="AO14" s="83">
        <f t="shared" si="4"/>
        <v>0</v>
      </c>
      <c r="AP14" s="83">
        <f t="shared" si="4"/>
        <v>0</v>
      </c>
      <c r="AQ14" s="83">
        <f t="shared" si="4"/>
        <v>0</v>
      </c>
      <c r="AR14" s="83">
        <f t="shared" si="4"/>
        <v>0</v>
      </c>
      <c r="AS14" s="83">
        <f t="shared" si="4"/>
        <v>14.787325134000001</v>
      </c>
      <c r="AT14" s="83">
        <f t="shared" si="4"/>
        <v>8.6786472000000003</v>
      </c>
      <c r="AU14" s="83">
        <f t="shared" si="4"/>
        <v>0</v>
      </c>
      <c r="AV14" s="83">
        <f t="shared" si="4"/>
        <v>0</v>
      </c>
      <c r="AW14" s="83">
        <f t="shared" si="4"/>
        <v>0</v>
      </c>
      <c r="AX14" s="83">
        <f t="shared" si="4"/>
        <v>1.8607362119999997</v>
      </c>
      <c r="AY14" s="83">
        <f t="shared" si="4"/>
        <v>0</v>
      </c>
      <c r="AZ14" s="83">
        <f t="shared" si="4"/>
        <v>0</v>
      </c>
      <c r="BA14" s="83">
        <f t="shared" si="4"/>
        <v>15.744600000000002</v>
      </c>
      <c r="BB14" s="83">
        <f t="shared" si="4"/>
        <v>177.87026836600006</v>
      </c>
      <c r="BC14" s="83" t="e">
        <f t="shared" si="4"/>
        <v>#VALUE!</v>
      </c>
      <c r="BD14" s="83" t="e">
        <f t="shared" si="4"/>
        <v>#VALUE!</v>
      </c>
      <c r="BE14" s="83" t="e">
        <f t="shared" si="4"/>
        <v>#VALUE!</v>
      </c>
      <c r="BF14" s="83" t="e">
        <f t="shared" si="4"/>
        <v>#VALUE!</v>
      </c>
      <c r="BG14" s="83">
        <f t="shared" si="4"/>
        <v>0</v>
      </c>
      <c r="BH14" s="83">
        <f t="shared" si="4"/>
        <v>0</v>
      </c>
      <c r="BI14" s="83">
        <f t="shared" si="4"/>
        <v>174.19799999999998</v>
      </c>
      <c r="BJ14" s="83">
        <f t="shared" si="4"/>
        <v>0</v>
      </c>
      <c r="BK14" s="83">
        <f t="shared" si="4"/>
        <v>0.11600000000000001</v>
      </c>
      <c r="BL14" s="83">
        <f t="shared" si="4"/>
        <v>0</v>
      </c>
      <c r="BM14" s="83">
        <f t="shared" si="4"/>
        <v>0</v>
      </c>
      <c r="BN14" s="83">
        <f t="shared" si="4"/>
        <v>6.3229460000000003E-3</v>
      </c>
      <c r="BO14" s="83">
        <f t="shared" si="4"/>
        <v>1.3035810000000001</v>
      </c>
      <c r="BP14" s="83">
        <f t="shared" si="4"/>
        <v>2.2463644200000004</v>
      </c>
      <c r="BQ14" s="83">
        <f t="shared" si="4"/>
        <v>0</v>
      </c>
      <c r="BR14" s="83">
        <f t="shared" si="4"/>
        <v>0</v>
      </c>
      <c r="BS14" s="83">
        <f t="shared" si="4"/>
        <v>0</v>
      </c>
      <c r="BT14" s="83">
        <f t="shared" si="4"/>
        <v>0</v>
      </c>
      <c r="BU14" s="83">
        <f t="shared" si="4"/>
        <v>0</v>
      </c>
      <c r="BV14" s="83">
        <f t="shared" si="1"/>
        <v>0</v>
      </c>
      <c r="BW14" s="83">
        <f t="shared" si="1"/>
        <v>0</v>
      </c>
      <c r="BX14" s="83" t="e">
        <f t="shared" si="1"/>
        <v>#VALUE!</v>
      </c>
      <c r="BY14" s="83">
        <f t="shared" ref="BY14:BZ14" si="5">BY5*0.041868</f>
        <v>21.604000000000003</v>
      </c>
      <c r="BZ14" s="83">
        <f t="shared" si="5"/>
        <v>183.38040000000001</v>
      </c>
    </row>
    <row r="15" spans="1:84" x14ac:dyDescent="0.25">
      <c r="A15" s="70" t="s">
        <v>196</v>
      </c>
      <c r="B15" s="63" t="s">
        <v>142</v>
      </c>
      <c r="C15" s="64" t="s">
        <v>143</v>
      </c>
      <c r="D15" s="64"/>
      <c r="E15" s="64"/>
      <c r="F15" s="64"/>
      <c r="G15" s="65"/>
      <c r="H15" s="82" t="s">
        <v>144</v>
      </c>
      <c r="I15" s="83">
        <f t="shared" si="2"/>
        <v>257.0585365</v>
      </c>
      <c r="J15" s="83">
        <f t="shared" si="4"/>
        <v>19.3712138</v>
      </c>
      <c r="K15" s="83">
        <f t="shared" si="4"/>
        <v>0</v>
      </c>
      <c r="L15" s="83">
        <f t="shared" si="4"/>
        <v>0</v>
      </c>
      <c r="M15" s="83">
        <f t="shared" si="4"/>
        <v>15.845393300000001</v>
      </c>
      <c r="N15" s="83">
        <f t="shared" si="4"/>
        <v>0</v>
      </c>
      <c r="O15" s="83">
        <f t="shared" si="4"/>
        <v>0</v>
      </c>
      <c r="P15" s="83">
        <f t="shared" si="4"/>
        <v>0</v>
      </c>
      <c r="Q15" s="83">
        <f t="shared" si="4"/>
        <v>3.5258205000000005</v>
      </c>
      <c r="R15" s="83">
        <f t="shared" si="4"/>
        <v>0</v>
      </c>
      <c r="S15" s="83">
        <f t="shared" si="4"/>
        <v>0</v>
      </c>
      <c r="T15" s="83">
        <f t="shared" si="4"/>
        <v>0</v>
      </c>
      <c r="U15" s="83">
        <f t="shared" si="4"/>
        <v>2.7850000000000001</v>
      </c>
      <c r="V15" s="83">
        <f t="shared" si="4"/>
        <v>0</v>
      </c>
      <c r="W15" s="83">
        <f t="shared" si="4"/>
        <v>0</v>
      </c>
      <c r="X15" s="83">
        <f t="shared" si="4"/>
        <v>2.7850000000000001</v>
      </c>
      <c r="Y15" s="83">
        <f t="shared" si="4"/>
        <v>0</v>
      </c>
      <c r="Z15" s="83">
        <f t="shared" si="4"/>
        <v>0</v>
      </c>
      <c r="AA15" s="83">
        <f t="shared" si="4"/>
        <v>0</v>
      </c>
      <c r="AB15" s="83">
        <f t="shared" si="4"/>
        <v>0</v>
      </c>
      <c r="AC15" s="83">
        <f t="shared" si="4"/>
        <v>0</v>
      </c>
      <c r="AD15" s="83">
        <f t="shared" si="4"/>
        <v>35.141500000000001</v>
      </c>
      <c r="AE15" s="83">
        <f t="shared" si="4"/>
        <v>0</v>
      </c>
      <c r="AF15" s="83">
        <f t="shared" si="4"/>
        <v>0</v>
      </c>
      <c r="AG15" s="83" t="e">
        <f t="shared" si="4"/>
        <v>#VALUE!</v>
      </c>
      <c r="AH15" s="83" t="e">
        <f t="shared" si="4"/>
        <v>#VALUE!</v>
      </c>
      <c r="AI15" s="83" t="e">
        <f t="shared" si="4"/>
        <v>#VALUE!</v>
      </c>
      <c r="AJ15" s="83">
        <f t="shared" si="4"/>
        <v>0</v>
      </c>
      <c r="AK15" s="83">
        <f t="shared" si="4"/>
        <v>10.603</v>
      </c>
      <c r="AL15" s="83">
        <f t="shared" si="4"/>
        <v>8.7129000000000012</v>
      </c>
      <c r="AM15" s="83">
        <f t="shared" si="4"/>
        <v>0</v>
      </c>
      <c r="AN15" s="83">
        <f t="shared" si="4"/>
        <v>0</v>
      </c>
      <c r="AO15" s="83">
        <f t="shared" si="4"/>
        <v>0</v>
      </c>
      <c r="AP15" s="83">
        <f t="shared" si="4"/>
        <v>0</v>
      </c>
      <c r="AQ15" s="83">
        <f t="shared" si="4"/>
        <v>8.6199999999999999E-2</v>
      </c>
      <c r="AR15" s="83">
        <f t="shared" si="4"/>
        <v>0</v>
      </c>
      <c r="AS15" s="83">
        <f t="shared" si="4"/>
        <v>15.257400000000002</v>
      </c>
      <c r="AT15" s="83">
        <f t="shared" si="4"/>
        <v>0.20199999999999999</v>
      </c>
      <c r="AU15" s="83">
        <f t="shared" si="4"/>
        <v>0</v>
      </c>
      <c r="AV15" s="83">
        <f t="shared" si="4"/>
        <v>0</v>
      </c>
      <c r="AW15" s="83">
        <f t="shared" si="4"/>
        <v>0</v>
      </c>
      <c r="AX15" s="83">
        <f t="shared" si="4"/>
        <v>0.28000000000000003</v>
      </c>
      <c r="AY15" s="83">
        <f t="shared" si="4"/>
        <v>0</v>
      </c>
      <c r="AZ15" s="83">
        <f t="shared" si="4"/>
        <v>0</v>
      </c>
      <c r="BA15" s="83">
        <f t="shared" si="4"/>
        <v>11.5548588</v>
      </c>
      <c r="BB15" s="83">
        <f t="shared" si="4"/>
        <v>13.483725099999997</v>
      </c>
      <c r="BC15" s="83" t="e">
        <f t="shared" si="4"/>
        <v>#VALUE!</v>
      </c>
      <c r="BD15" s="83" t="e">
        <f t="shared" si="4"/>
        <v>#VALUE!</v>
      </c>
      <c r="BE15" s="83" t="e">
        <f t="shared" si="4"/>
        <v>#VALUE!</v>
      </c>
      <c r="BF15" s="83" t="e">
        <f t="shared" si="4"/>
        <v>#VALUE!</v>
      </c>
      <c r="BG15" s="83">
        <f t="shared" si="4"/>
        <v>0</v>
      </c>
      <c r="BH15" s="83">
        <f t="shared" si="4"/>
        <v>0</v>
      </c>
      <c r="BI15" s="83">
        <f t="shared" si="4"/>
        <v>9.1336560000000002</v>
      </c>
      <c r="BJ15" s="83">
        <f t="shared" si="4"/>
        <v>0.93494349999999993</v>
      </c>
      <c r="BK15" s="83">
        <f t="shared" si="4"/>
        <v>0.2591</v>
      </c>
      <c r="BL15" s="83">
        <f t="shared" si="4"/>
        <v>1.2907200000000001</v>
      </c>
      <c r="BM15" s="83">
        <f t="shared" si="4"/>
        <v>0</v>
      </c>
      <c r="BN15" s="83">
        <f t="shared" si="4"/>
        <v>0</v>
      </c>
      <c r="BO15" s="83">
        <f t="shared" si="4"/>
        <v>0</v>
      </c>
      <c r="BP15" s="83">
        <f t="shared" si="4"/>
        <v>0</v>
      </c>
      <c r="BQ15" s="83">
        <f t="shared" si="4"/>
        <v>0</v>
      </c>
      <c r="BR15" s="83">
        <f t="shared" si="4"/>
        <v>0</v>
      </c>
      <c r="BS15" s="83">
        <f t="shared" si="4"/>
        <v>0.21130559999999998</v>
      </c>
      <c r="BT15" s="83">
        <f t="shared" si="4"/>
        <v>1.6540000000000001</v>
      </c>
      <c r="BU15" s="83">
        <f t="shared" si="4"/>
        <v>3.5254950000000003</v>
      </c>
      <c r="BV15" s="83">
        <f t="shared" si="1"/>
        <v>3.5254950000000003</v>
      </c>
      <c r="BW15" s="83">
        <f t="shared" si="1"/>
        <v>0</v>
      </c>
      <c r="BX15" s="83" t="e">
        <f t="shared" si="1"/>
        <v>#VALUE!</v>
      </c>
      <c r="BY15" s="83">
        <f t="shared" ref="BY15:BZ15" si="6">BY6*0.041868</f>
        <v>1.9811990000000002</v>
      </c>
      <c r="BZ15" s="83">
        <f t="shared" si="6"/>
        <v>169.21554480000003</v>
      </c>
    </row>
    <row r="16" spans="1:84" x14ac:dyDescent="0.25">
      <c r="A16" s="70" t="s">
        <v>195</v>
      </c>
      <c r="B16" s="63" t="s">
        <v>142</v>
      </c>
      <c r="C16" s="64" t="s">
        <v>143</v>
      </c>
      <c r="D16" s="64"/>
      <c r="E16" s="64"/>
      <c r="F16" s="64"/>
      <c r="G16" s="65"/>
      <c r="H16" s="82" t="s">
        <v>144</v>
      </c>
      <c r="I16" s="83">
        <f t="shared" si="2"/>
        <v>63.726884200000015</v>
      </c>
      <c r="J16" s="83">
        <f t="shared" si="4"/>
        <v>4.5877410000000003</v>
      </c>
      <c r="K16" s="83">
        <f t="shared" si="4"/>
        <v>3.9970545000000004</v>
      </c>
      <c r="L16" s="83">
        <f t="shared" si="4"/>
        <v>0</v>
      </c>
      <c r="M16" s="83">
        <f t="shared" si="4"/>
        <v>0</v>
      </c>
      <c r="N16" s="83">
        <f t="shared" si="4"/>
        <v>0</v>
      </c>
      <c r="O16" s="83">
        <f t="shared" si="4"/>
        <v>0</v>
      </c>
      <c r="P16" s="83">
        <f t="shared" si="4"/>
        <v>0</v>
      </c>
      <c r="Q16" s="83">
        <f t="shared" si="4"/>
        <v>0.5906865</v>
      </c>
      <c r="R16" s="83">
        <f t="shared" si="4"/>
        <v>0</v>
      </c>
      <c r="S16" s="83">
        <f t="shared" si="4"/>
        <v>0</v>
      </c>
      <c r="T16" s="83">
        <f t="shared" si="4"/>
        <v>0</v>
      </c>
      <c r="U16" s="83">
        <f t="shared" si="4"/>
        <v>0</v>
      </c>
      <c r="V16" s="83">
        <f t="shared" si="4"/>
        <v>0</v>
      </c>
      <c r="W16" s="83">
        <f t="shared" si="4"/>
        <v>0</v>
      </c>
      <c r="X16" s="83">
        <f t="shared" si="4"/>
        <v>0</v>
      </c>
      <c r="Y16" s="83">
        <f t="shared" si="4"/>
        <v>0</v>
      </c>
      <c r="Z16" s="83">
        <f t="shared" si="4"/>
        <v>0</v>
      </c>
      <c r="AA16" s="83">
        <f t="shared" si="4"/>
        <v>0</v>
      </c>
      <c r="AB16" s="83">
        <f t="shared" si="4"/>
        <v>0</v>
      </c>
      <c r="AC16" s="83">
        <f t="shared" si="4"/>
        <v>0</v>
      </c>
      <c r="AD16" s="83">
        <f t="shared" si="4"/>
        <v>1.8069018000000001</v>
      </c>
      <c r="AE16" s="83">
        <f t="shared" si="4"/>
        <v>0</v>
      </c>
      <c r="AF16" s="83">
        <f t="shared" si="4"/>
        <v>0</v>
      </c>
      <c r="AG16" s="83" t="e">
        <f t="shared" si="4"/>
        <v>#VALUE!</v>
      </c>
      <c r="AH16" s="83" t="e">
        <f t="shared" si="4"/>
        <v>#VALUE!</v>
      </c>
      <c r="AI16" s="83" t="e">
        <f t="shared" si="4"/>
        <v>#VALUE!</v>
      </c>
      <c r="AJ16" s="83">
        <f t="shared" si="4"/>
        <v>0</v>
      </c>
      <c r="AK16" s="83">
        <f t="shared" si="4"/>
        <v>0</v>
      </c>
      <c r="AL16" s="83">
        <f t="shared" si="4"/>
        <v>4.8926999999999998E-2</v>
      </c>
      <c r="AM16" s="83">
        <f t="shared" si="4"/>
        <v>0</v>
      </c>
      <c r="AN16" s="83">
        <f t="shared" si="4"/>
        <v>0</v>
      </c>
      <c r="AO16" s="83">
        <f t="shared" si="4"/>
        <v>0</v>
      </c>
      <c r="AP16" s="83">
        <f t="shared" si="4"/>
        <v>0</v>
      </c>
      <c r="AQ16" s="83">
        <f t="shared" si="4"/>
        <v>0</v>
      </c>
      <c r="AR16" s="83">
        <f t="shared" si="4"/>
        <v>0</v>
      </c>
      <c r="AS16" s="83">
        <f t="shared" si="4"/>
        <v>1.2476450000000001</v>
      </c>
      <c r="AT16" s="83">
        <f t="shared" si="4"/>
        <v>8.8556799999999991E-2</v>
      </c>
      <c r="AU16" s="83">
        <f t="shared" si="4"/>
        <v>0</v>
      </c>
      <c r="AV16" s="83">
        <f t="shared" si="4"/>
        <v>0</v>
      </c>
      <c r="AW16" s="83">
        <f t="shared" si="4"/>
        <v>0</v>
      </c>
      <c r="AX16" s="83">
        <f t="shared" si="4"/>
        <v>0.42177300000000001</v>
      </c>
      <c r="AY16" s="83">
        <f t="shared" si="4"/>
        <v>0</v>
      </c>
      <c r="AZ16" s="83">
        <f t="shared" si="4"/>
        <v>0</v>
      </c>
      <c r="BA16" s="83">
        <f t="shared" si="4"/>
        <v>0</v>
      </c>
      <c r="BB16" s="83">
        <f t="shared" si="4"/>
        <v>1.4429649999999998</v>
      </c>
      <c r="BC16" s="83" t="e">
        <f t="shared" si="4"/>
        <v>#VALUE!</v>
      </c>
      <c r="BD16" s="83" t="e">
        <f t="shared" si="4"/>
        <v>#VALUE!</v>
      </c>
      <c r="BE16" s="83" t="e">
        <f t="shared" si="4"/>
        <v>#VALUE!</v>
      </c>
      <c r="BF16" s="83" t="e">
        <f t="shared" si="4"/>
        <v>#VALUE!</v>
      </c>
      <c r="BG16" s="83">
        <f t="shared" si="4"/>
        <v>0</v>
      </c>
      <c r="BH16" s="83">
        <f t="shared" si="4"/>
        <v>0.51868599999999998</v>
      </c>
      <c r="BI16" s="83">
        <f t="shared" si="4"/>
        <v>0.90186699999999997</v>
      </c>
      <c r="BJ16" s="83">
        <f t="shared" si="4"/>
        <v>1.9388000000000002E-2</v>
      </c>
      <c r="BK16" s="83">
        <f t="shared" si="4"/>
        <v>2.2680000000000001E-3</v>
      </c>
      <c r="BL16" s="83">
        <f t="shared" si="4"/>
        <v>0</v>
      </c>
      <c r="BM16" s="83">
        <f t="shared" si="4"/>
        <v>0</v>
      </c>
      <c r="BN16" s="83">
        <f t="shared" si="4"/>
        <v>0</v>
      </c>
      <c r="BO16" s="83">
        <f t="shared" si="4"/>
        <v>0</v>
      </c>
      <c r="BP16" s="83">
        <f t="shared" si="4"/>
        <v>7.5599999999999994E-4</v>
      </c>
      <c r="BQ16" s="83">
        <f t="shared" si="4"/>
        <v>0</v>
      </c>
      <c r="BR16" s="83">
        <f t="shared" si="4"/>
        <v>0</v>
      </c>
      <c r="BS16" s="83">
        <f t="shared" si="4"/>
        <v>0</v>
      </c>
      <c r="BT16" s="83">
        <f t="shared" si="4"/>
        <v>0</v>
      </c>
      <c r="BU16" s="83">
        <f t="shared" si="4"/>
        <v>0</v>
      </c>
      <c r="BV16" s="83">
        <f t="shared" si="1"/>
        <v>0</v>
      </c>
      <c r="BW16" s="83">
        <f t="shared" si="1"/>
        <v>0</v>
      </c>
      <c r="BX16" s="83" t="e">
        <f t="shared" si="1"/>
        <v>#VALUE!</v>
      </c>
      <c r="BY16" s="83">
        <f t="shared" ref="BY16:BZ16" si="7">BY7*0.041868</f>
        <v>0</v>
      </c>
      <c r="BZ16" s="83">
        <f t="shared" si="7"/>
        <v>55.889276400000014</v>
      </c>
    </row>
    <row r="17" spans="1:84" x14ac:dyDescent="0.25">
      <c r="A17" s="70" t="s">
        <v>198</v>
      </c>
      <c r="B17" s="63" t="s">
        <v>142</v>
      </c>
      <c r="C17" s="64" t="s">
        <v>143</v>
      </c>
      <c r="D17" s="64"/>
      <c r="E17" s="64"/>
      <c r="F17" s="64"/>
      <c r="G17" s="65"/>
      <c r="H17" s="82" t="s">
        <v>144</v>
      </c>
      <c r="I17" s="83">
        <f>SUM(I12:I16)</f>
        <v>1348.9596909949232</v>
      </c>
      <c r="J17" s="83">
        <f t="shared" ref="J17:BU17" si="8">SUM(J12:J16)</f>
        <v>50.157290848922997</v>
      </c>
      <c r="K17" s="83">
        <f t="shared" si="8"/>
        <v>3.9970545000000004</v>
      </c>
      <c r="L17" s="83">
        <f t="shared" si="8"/>
        <v>0</v>
      </c>
      <c r="M17" s="83">
        <f t="shared" si="8"/>
        <v>36.081285648923</v>
      </c>
      <c r="N17" s="83">
        <f t="shared" si="8"/>
        <v>0</v>
      </c>
      <c r="O17" s="83">
        <f t="shared" si="8"/>
        <v>0</v>
      </c>
      <c r="P17" s="83">
        <f t="shared" si="8"/>
        <v>0</v>
      </c>
      <c r="Q17" s="83">
        <f t="shared" si="8"/>
        <v>10.078950700000002</v>
      </c>
      <c r="R17" s="83">
        <f t="shared" si="8"/>
        <v>0</v>
      </c>
      <c r="S17" s="83">
        <f t="shared" si="8"/>
        <v>0</v>
      </c>
      <c r="T17" s="83">
        <f t="shared" si="8"/>
        <v>0</v>
      </c>
      <c r="U17" s="83">
        <f t="shared" si="8"/>
        <v>16.020600000000002</v>
      </c>
      <c r="V17" s="83">
        <f t="shared" si="8"/>
        <v>3.0600000000000002E-2</v>
      </c>
      <c r="W17" s="83">
        <f t="shared" si="8"/>
        <v>7.3260000000000005</v>
      </c>
      <c r="X17" s="83">
        <f t="shared" si="8"/>
        <v>6.4790000000000001</v>
      </c>
      <c r="Y17" s="83">
        <f t="shared" si="8"/>
        <v>2.1850000000000001</v>
      </c>
      <c r="Z17" s="83">
        <f t="shared" si="8"/>
        <v>6.9746399999999991</v>
      </c>
      <c r="AA17" s="83">
        <f t="shared" si="8"/>
        <v>6.9746399999999991</v>
      </c>
      <c r="AB17" s="83">
        <f t="shared" si="8"/>
        <v>0</v>
      </c>
      <c r="AC17" s="83">
        <f t="shared" si="8"/>
        <v>0</v>
      </c>
      <c r="AD17" s="83">
        <f t="shared" si="8"/>
        <v>148.73106346999998</v>
      </c>
      <c r="AE17" s="83">
        <f t="shared" si="8"/>
        <v>0</v>
      </c>
      <c r="AF17" s="83">
        <f t="shared" si="8"/>
        <v>0</v>
      </c>
      <c r="AG17" s="83" t="e">
        <f t="shared" si="8"/>
        <v>#VALUE!</v>
      </c>
      <c r="AH17" s="83" t="e">
        <f t="shared" si="8"/>
        <v>#VALUE!</v>
      </c>
      <c r="AI17" s="83" t="e">
        <f t="shared" si="8"/>
        <v>#VALUE!</v>
      </c>
      <c r="AJ17" s="83">
        <f t="shared" si="8"/>
        <v>0</v>
      </c>
      <c r="AK17" s="83">
        <f t="shared" si="8"/>
        <v>10.603</v>
      </c>
      <c r="AL17" s="83">
        <f t="shared" si="8"/>
        <v>45.211672684</v>
      </c>
      <c r="AM17" s="83">
        <f t="shared" si="8"/>
        <v>0.31464814000000002</v>
      </c>
      <c r="AN17" s="83">
        <f t="shared" si="8"/>
        <v>0</v>
      </c>
      <c r="AO17" s="83">
        <f t="shared" si="8"/>
        <v>0</v>
      </c>
      <c r="AP17" s="83">
        <f t="shared" si="8"/>
        <v>0</v>
      </c>
      <c r="AQ17" s="83">
        <f t="shared" si="8"/>
        <v>0.10186000000000001</v>
      </c>
      <c r="AR17" s="83">
        <f t="shared" si="8"/>
        <v>3.2782</v>
      </c>
      <c r="AS17" s="83">
        <f t="shared" si="8"/>
        <v>60.655265634000003</v>
      </c>
      <c r="AT17" s="83">
        <f t="shared" si="8"/>
        <v>15.7128932</v>
      </c>
      <c r="AU17" s="83">
        <f t="shared" si="8"/>
        <v>0</v>
      </c>
      <c r="AV17" s="83">
        <f t="shared" si="8"/>
        <v>0</v>
      </c>
      <c r="AW17" s="83">
        <f t="shared" si="8"/>
        <v>0</v>
      </c>
      <c r="AX17" s="83">
        <f t="shared" si="8"/>
        <v>11.055771811999998</v>
      </c>
      <c r="AY17" s="83">
        <f t="shared" si="8"/>
        <v>0</v>
      </c>
      <c r="AZ17" s="83">
        <f t="shared" si="8"/>
        <v>1.797752</v>
      </c>
      <c r="BA17" s="83">
        <f t="shared" si="8"/>
        <v>79.711360200000001</v>
      </c>
      <c r="BB17" s="83">
        <f t="shared" si="8"/>
        <v>379.32867687600009</v>
      </c>
      <c r="BC17" s="83" t="e">
        <f t="shared" si="8"/>
        <v>#VALUE!</v>
      </c>
      <c r="BD17" s="83" t="e">
        <f t="shared" si="8"/>
        <v>#VALUE!</v>
      </c>
      <c r="BE17" s="83" t="e">
        <f t="shared" si="8"/>
        <v>#VALUE!</v>
      </c>
      <c r="BF17" s="83" t="e">
        <f t="shared" si="8"/>
        <v>#VALUE!</v>
      </c>
      <c r="BG17" s="83">
        <f t="shared" si="8"/>
        <v>0</v>
      </c>
      <c r="BH17" s="83">
        <f t="shared" si="8"/>
        <v>0.51868599999999998</v>
      </c>
      <c r="BI17" s="83">
        <f t="shared" si="8"/>
        <v>360.41726999999997</v>
      </c>
      <c r="BJ17" s="83">
        <f t="shared" si="8"/>
        <v>0.95433149999999989</v>
      </c>
      <c r="BK17" s="83">
        <f t="shared" si="8"/>
        <v>5.6074469999999996</v>
      </c>
      <c r="BL17" s="83">
        <f t="shared" si="8"/>
        <v>4.1004969999999998</v>
      </c>
      <c r="BM17" s="83">
        <f t="shared" si="8"/>
        <v>0</v>
      </c>
      <c r="BN17" s="83">
        <f t="shared" si="8"/>
        <v>6.3229460000000003E-3</v>
      </c>
      <c r="BO17" s="83">
        <f t="shared" si="8"/>
        <v>1.3035810000000001</v>
      </c>
      <c r="BP17" s="83">
        <f t="shared" si="8"/>
        <v>2.2471204200000003</v>
      </c>
      <c r="BQ17" s="83">
        <f t="shared" si="8"/>
        <v>0</v>
      </c>
      <c r="BR17" s="83">
        <f t="shared" si="8"/>
        <v>0</v>
      </c>
      <c r="BS17" s="83">
        <f t="shared" si="8"/>
        <v>0.38143101000000001</v>
      </c>
      <c r="BT17" s="83">
        <f t="shared" si="8"/>
        <v>3.7919900000000002</v>
      </c>
      <c r="BU17" s="83">
        <f t="shared" si="8"/>
        <v>6.424042</v>
      </c>
      <c r="BV17" s="83">
        <f t="shared" ref="BV17:BZ17" si="9">SUM(BV12:BV16)</f>
        <v>4.5144950000000001</v>
      </c>
      <c r="BW17" s="83">
        <f t="shared" si="9"/>
        <v>1.9095469999999999</v>
      </c>
      <c r="BX17" s="83" t="e">
        <f t="shared" si="9"/>
        <v>#VALUE!</v>
      </c>
      <c r="BY17" s="83">
        <f t="shared" si="9"/>
        <v>80.109162000000012</v>
      </c>
      <c r="BZ17" s="83">
        <f t="shared" si="9"/>
        <v>581.50285559999998</v>
      </c>
    </row>
    <row r="19" spans="1:84" x14ac:dyDescent="0.25">
      <c r="A19" s="70" t="s">
        <v>199</v>
      </c>
      <c r="I19">
        <f>I17*1.17</f>
        <v>1578.28283846406</v>
      </c>
    </row>
    <row r="20" spans="1:84" x14ac:dyDescent="0.25">
      <c r="A20" s="70"/>
    </row>
    <row r="21" spans="1:84" x14ac:dyDescent="0.25">
      <c r="A21" s="70"/>
    </row>
    <row r="22" spans="1:84" s="79" customFormat="1" ht="67.5" x14ac:dyDescent="0.25">
      <c r="A22" s="71"/>
      <c r="B22" s="71"/>
      <c r="C22" s="71"/>
      <c r="D22" s="72" t="s">
        <v>24</v>
      </c>
      <c r="E22" s="72"/>
      <c r="F22" s="73">
        <v>2017</v>
      </c>
      <c r="G22" s="74"/>
      <c r="H22" s="75"/>
      <c r="I22" s="76" t="s">
        <v>147</v>
      </c>
      <c r="J22" s="76" t="s">
        <v>148</v>
      </c>
      <c r="K22" s="77" t="s">
        <v>28</v>
      </c>
      <c r="L22" s="77" t="s">
        <v>29</v>
      </c>
      <c r="M22" s="77" t="s">
        <v>30</v>
      </c>
      <c r="N22" s="77" t="s">
        <v>31</v>
      </c>
      <c r="O22" s="77" t="s">
        <v>149</v>
      </c>
      <c r="P22" s="77" t="s">
        <v>150</v>
      </c>
      <c r="Q22" s="77" t="s">
        <v>34</v>
      </c>
      <c r="R22" s="77" t="s">
        <v>35</v>
      </c>
      <c r="S22" s="77" t="s">
        <v>36</v>
      </c>
      <c r="T22" s="77" t="s">
        <v>151</v>
      </c>
      <c r="U22" s="76" t="s">
        <v>152</v>
      </c>
      <c r="V22" s="77" t="s">
        <v>153</v>
      </c>
      <c r="W22" s="77" t="s">
        <v>154</v>
      </c>
      <c r="X22" s="77" t="s">
        <v>66</v>
      </c>
      <c r="Y22" s="77" t="s">
        <v>155</v>
      </c>
      <c r="Z22" s="76" t="s">
        <v>156</v>
      </c>
      <c r="AA22" s="77" t="s">
        <v>38</v>
      </c>
      <c r="AB22" s="77" t="s">
        <v>39</v>
      </c>
      <c r="AC22" s="76" t="s">
        <v>157</v>
      </c>
      <c r="AD22" s="76" t="s">
        <v>158</v>
      </c>
      <c r="AE22" s="77" t="s">
        <v>42</v>
      </c>
      <c r="AF22" s="77" t="s">
        <v>159</v>
      </c>
      <c r="AG22" s="77" t="s">
        <v>160</v>
      </c>
      <c r="AH22" s="77" t="s">
        <v>161</v>
      </c>
      <c r="AI22" s="77" t="s">
        <v>162</v>
      </c>
      <c r="AJ22" s="77" t="s">
        <v>47</v>
      </c>
      <c r="AK22" s="77" t="s">
        <v>48</v>
      </c>
      <c r="AL22" s="77" t="s">
        <v>163</v>
      </c>
      <c r="AM22" s="78" t="s">
        <v>164</v>
      </c>
      <c r="AN22" s="77" t="s">
        <v>165</v>
      </c>
      <c r="AO22" s="77" t="s">
        <v>166</v>
      </c>
      <c r="AP22" s="78" t="s">
        <v>167</v>
      </c>
      <c r="AQ22" s="77" t="s">
        <v>168</v>
      </c>
      <c r="AR22" s="77" t="s">
        <v>55</v>
      </c>
      <c r="AS22" s="78" t="s">
        <v>169</v>
      </c>
      <c r="AT22" s="77" t="s">
        <v>170</v>
      </c>
      <c r="AU22" s="78" t="s">
        <v>171</v>
      </c>
      <c r="AV22" s="77" t="s">
        <v>59</v>
      </c>
      <c r="AW22" s="77" t="s">
        <v>60</v>
      </c>
      <c r="AX22" s="77" t="s">
        <v>172</v>
      </c>
      <c r="AY22" s="77" t="s">
        <v>173</v>
      </c>
      <c r="AZ22" s="77" t="s">
        <v>174</v>
      </c>
      <c r="BA22" s="76" t="s">
        <v>19</v>
      </c>
      <c r="BB22" s="76" t="s">
        <v>175</v>
      </c>
      <c r="BC22" s="77" t="s">
        <v>176</v>
      </c>
      <c r="BD22" s="77" t="s">
        <v>177</v>
      </c>
      <c r="BE22" s="77" t="s">
        <v>178</v>
      </c>
      <c r="BF22" s="77" t="s">
        <v>179</v>
      </c>
      <c r="BG22" s="77" t="s">
        <v>73</v>
      </c>
      <c r="BH22" s="77" t="s">
        <v>180</v>
      </c>
      <c r="BI22" s="77" t="s">
        <v>110</v>
      </c>
      <c r="BJ22" s="77" t="s">
        <v>76</v>
      </c>
      <c r="BK22" s="77" t="s">
        <v>181</v>
      </c>
      <c r="BL22" s="77" t="s">
        <v>182</v>
      </c>
      <c r="BM22" s="77" t="s">
        <v>183</v>
      </c>
      <c r="BN22" s="77" t="s">
        <v>184</v>
      </c>
      <c r="BO22" s="77" t="s">
        <v>185</v>
      </c>
      <c r="BP22" s="77" t="s">
        <v>186</v>
      </c>
      <c r="BQ22" s="77" t="s">
        <v>187</v>
      </c>
      <c r="BR22" s="77" t="s">
        <v>188</v>
      </c>
      <c r="BS22" s="77" t="s">
        <v>82</v>
      </c>
      <c r="BT22" s="77" t="s">
        <v>189</v>
      </c>
      <c r="BU22" s="76" t="s">
        <v>190</v>
      </c>
      <c r="BV22" s="77" t="s">
        <v>191</v>
      </c>
      <c r="BW22" s="77" t="s">
        <v>192</v>
      </c>
      <c r="BX22" s="76" t="s">
        <v>87</v>
      </c>
      <c r="BY22" s="76" t="s">
        <v>193</v>
      </c>
      <c r="BZ22" s="76" t="s">
        <v>20</v>
      </c>
      <c r="CE22" s="80"/>
      <c r="CF22" s="81"/>
    </row>
    <row r="23" spans="1:84" x14ac:dyDescent="0.25">
      <c r="A23" s="70"/>
    </row>
    <row r="24" spans="1:84" x14ac:dyDescent="0.25">
      <c r="A24" s="70" t="s">
        <v>146</v>
      </c>
      <c r="B24" s="63" t="s">
        <v>142</v>
      </c>
      <c r="C24" s="64" t="s">
        <v>143</v>
      </c>
      <c r="H24" s="82" t="s">
        <v>144</v>
      </c>
      <c r="I24" s="67">
        <v>2364.1931737842747</v>
      </c>
      <c r="J24" s="67">
        <v>120.60390513040986</v>
      </c>
      <c r="K24" s="68">
        <v>0</v>
      </c>
      <c r="L24" s="68">
        <v>0</v>
      </c>
      <c r="M24" s="68">
        <v>113.06895958727429</v>
      </c>
      <c r="N24" s="68">
        <v>0</v>
      </c>
      <c r="O24" s="68">
        <v>0</v>
      </c>
      <c r="P24" s="68">
        <v>0</v>
      </c>
      <c r="Q24" s="68">
        <v>7.5349455431355681</v>
      </c>
      <c r="R24" s="68">
        <v>0</v>
      </c>
      <c r="S24" s="68">
        <v>0</v>
      </c>
      <c r="T24" s="68">
        <v>0</v>
      </c>
      <c r="U24" s="67">
        <v>0</v>
      </c>
      <c r="V24" s="68">
        <v>0</v>
      </c>
      <c r="W24" s="68">
        <v>0</v>
      </c>
      <c r="X24" s="68">
        <v>0</v>
      </c>
      <c r="Y24" s="68">
        <v>0</v>
      </c>
      <c r="Z24" s="67">
        <v>0</v>
      </c>
      <c r="AA24" s="68">
        <v>0</v>
      </c>
      <c r="AB24" s="68">
        <v>0</v>
      </c>
      <c r="AC24" s="67">
        <v>0</v>
      </c>
      <c r="AD24" s="67">
        <v>438.34304958440811</v>
      </c>
      <c r="AE24" s="68">
        <v>0</v>
      </c>
      <c r="AF24" s="68">
        <v>0</v>
      </c>
      <c r="AG24" s="68" t="s">
        <v>145</v>
      </c>
      <c r="AH24" s="68" t="s">
        <v>145</v>
      </c>
      <c r="AI24" s="68" t="s">
        <v>145</v>
      </c>
      <c r="AJ24" s="68">
        <v>0</v>
      </c>
      <c r="AK24" s="68">
        <v>0</v>
      </c>
      <c r="AL24" s="68">
        <v>27.607910576096298</v>
      </c>
      <c r="AM24" s="68">
        <v>0.64651762682717107</v>
      </c>
      <c r="AN24" s="68">
        <v>0</v>
      </c>
      <c r="AO24" s="68">
        <v>0</v>
      </c>
      <c r="AP24" s="68">
        <v>0</v>
      </c>
      <c r="AQ24" s="68">
        <v>5.194898251648037E-2</v>
      </c>
      <c r="AR24" s="68">
        <v>0</v>
      </c>
      <c r="AS24" s="68">
        <v>175.08142256616031</v>
      </c>
      <c r="AT24" s="68">
        <v>46.130763351485619</v>
      </c>
      <c r="AU24" s="68">
        <v>0</v>
      </c>
      <c r="AV24" s="68">
        <v>0</v>
      </c>
      <c r="AW24" s="68">
        <v>0</v>
      </c>
      <c r="AX24" s="68">
        <v>188.82448648132223</v>
      </c>
      <c r="AY24" s="68">
        <v>0</v>
      </c>
      <c r="AZ24" s="68">
        <v>0</v>
      </c>
      <c r="BA24" s="67">
        <v>687.69275580395538</v>
      </c>
      <c r="BB24" s="67">
        <v>286.44907805483899</v>
      </c>
      <c r="BC24" s="68" t="s">
        <v>145</v>
      </c>
      <c r="BD24" s="68" t="s">
        <v>145</v>
      </c>
      <c r="BE24" s="68" t="s">
        <v>145</v>
      </c>
      <c r="BF24" s="68" t="s">
        <v>145</v>
      </c>
      <c r="BG24" s="68">
        <v>0</v>
      </c>
      <c r="BH24" s="68">
        <v>0</v>
      </c>
      <c r="BI24" s="68">
        <v>180.15056845323397</v>
      </c>
      <c r="BJ24" s="68">
        <v>0</v>
      </c>
      <c r="BK24" s="68">
        <v>39.279019776440236</v>
      </c>
      <c r="BL24" s="68">
        <v>19.603921849622623</v>
      </c>
      <c r="BM24" s="68">
        <v>0</v>
      </c>
      <c r="BN24" s="68">
        <v>0</v>
      </c>
      <c r="BO24" s="68">
        <v>0</v>
      </c>
      <c r="BP24" s="68">
        <v>0</v>
      </c>
      <c r="BQ24" s="68">
        <v>0</v>
      </c>
      <c r="BR24" s="68">
        <v>0</v>
      </c>
      <c r="BS24" s="68">
        <v>0</v>
      </c>
      <c r="BT24" s="69">
        <v>47.415567975542174</v>
      </c>
      <c r="BU24" s="68">
        <v>16.0396245342505</v>
      </c>
      <c r="BV24" s="68">
        <v>0</v>
      </c>
      <c r="BW24" s="68">
        <v>16.0396245342505</v>
      </c>
      <c r="BX24" s="67" t="s">
        <v>145</v>
      </c>
      <c r="BY24" s="67">
        <v>77.767340212095149</v>
      </c>
      <c r="BZ24" s="67">
        <v>737.29742046431647</v>
      </c>
    </row>
    <row r="25" spans="1:84" x14ac:dyDescent="0.25">
      <c r="A25" s="70" t="s">
        <v>194</v>
      </c>
      <c r="B25" s="63" t="s">
        <v>142</v>
      </c>
      <c r="C25" s="64" t="s">
        <v>143</v>
      </c>
      <c r="H25" s="82" t="s">
        <v>144</v>
      </c>
      <c r="I25" s="67">
        <v>10703.085030572274</v>
      </c>
      <c r="J25" s="67">
        <v>133.85602369351295</v>
      </c>
      <c r="K25" s="68">
        <v>0</v>
      </c>
      <c r="L25" s="68">
        <v>0</v>
      </c>
      <c r="M25" s="68">
        <v>99.564918314703348</v>
      </c>
      <c r="N25" s="68">
        <v>0</v>
      </c>
      <c r="O25" s="68">
        <v>0</v>
      </c>
      <c r="P25" s="68">
        <v>0</v>
      </c>
      <c r="Q25" s="68">
        <v>34.29110537880959</v>
      </c>
      <c r="R25" s="68">
        <v>0</v>
      </c>
      <c r="S25" s="68">
        <v>0</v>
      </c>
      <c r="T25" s="68">
        <v>0</v>
      </c>
      <c r="U25" s="67">
        <v>122.14817999426771</v>
      </c>
      <c r="V25" s="68">
        <v>0</v>
      </c>
      <c r="W25" s="68">
        <v>67.046431642304384</v>
      </c>
      <c r="X25" s="68">
        <v>0</v>
      </c>
      <c r="Y25" s="68">
        <v>55.101748351963309</v>
      </c>
      <c r="Z25" s="67">
        <v>148.79526129741089</v>
      </c>
      <c r="AA25" s="68">
        <v>148.79526129741089</v>
      </c>
      <c r="AB25" s="68">
        <v>0</v>
      </c>
      <c r="AC25" s="67">
        <v>0</v>
      </c>
      <c r="AD25" s="67">
        <v>1191.675981656635</v>
      </c>
      <c r="AE25" s="68">
        <v>0</v>
      </c>
      <c r="AF25" s="68">
        <v>0</v>
      </c>
      <c r="AG25" s="68" t="s">
        <v>145</v>
      </c>
      <c r="AH25" s="68" t="s">
        <v>145</v>
      </c>
      <c r="AI25" s="68" t="s">
        <v>145</v>
      </c>
      <c r="AJ25" s="68">
        <v>0</v>
      </c>
      <c r="AK25" s="68">
        <v>0</v>
      </c>
      <c r="AL25" s="68">
        <v>408.06104901117794</v>
      </c>
      <c r="AM25" s="68">
        <v>2.0731823827266647</v>
      </c>
      <c r="AN25" s="68">
        <v>0</v>
      </c>
      <c r="AO25" s="68">
        <v>0</v>
      </c>
      <c r="AP25" s="68">
        <v>0</v>
      </c>
      <c r="AQ25" s="68">
        <v>0</v>
      </c>
      <c r="AR25" s="68">
        <v>70.891850578007066</v>
      </c>
      <c r="AS25" s="68">
        <v>487.63853062004392</v>
      </c>
      <c r="AT25" s="68">
        <v>161.14454953663898</v>
      </c>
      <c r="AU25" s="68">
        <v>0</v>
      </c>
      <c r="AV25" s="68">
        <v>0</v>
      </c>
      <c r="AW25" s="68">
        <v>0</v>
      </c>
      <c r="AX25" s="68">
        <v>43.308493360084078</v>
      </c>
      <c r="AY25" s="68">
        <v>0</v>
      </c>
      <c r="AZ25" s="68">
        <v>18.558326167956434</v>
      </c>
      <c r="BA25" s="67">
        <v>568.35769561478935</v>
      </c>
      <c r="BB25" s="67">
        <v>3894.4571047100408</v>
      </c>
      <c r="BC25" s="68" t="s">
        <v>145</v>
      </c>
      <c r="BD25" s="68" t="s">
        <v>145</v>
      </c>
      <c r="BE25" s="68" t="s">
        <v>145</v>
      </c>
      <c r="BF25" s="68" t="s">
        <v>145</v>
      </c>
      <c r="BG25" s="68">
        <v>0</v>
      </c>
      <c r="BH25" s="68">
        <v>0</v>
      </c>
      <c r="BI25" s="68">
        <v>3789.4095729435371</v>
      </c>
      <c r="BJ25" s="68">
        <v>0</v>
      </c>
      <c r="BK25" s="68">
        <v>50.850291391993878</v>
      </c>
      <c r="BL25" s="68">
        <v>49.990446164134895</v>
      </c>
      <c r="BM25" s="68">
        <v>0</v>
      </c>
      <c r="BN25" s="68">
        <v>0</v>
      </c>
      <c r="BO25" s="68">
        <v>0</v>
      </c>
      <c r="BP25" s="68">
        <v>0</v>
      </c>
      <c r="BQ25" s="68">
        <v>0</v>
      </c>
      <c r="BR25" s="68">
        <v>0</v>
      </c>
      <c r="BS25" s="68">
        <v>4.206794210375465</v>
      </c>
      <c r="BT25" s="69">
        <v>0</v>
      </c>
      <c r="BU25" s="68">
        <v>54.170249355116084</v>
      </c>
      <c r="BV25" s="68">
        <v>21.113977261870637</v>
      </c>
      <c r="BW25" s="68">
        <v>33.056272093245433</v>
      </c>
      <c r="BX25" s="67" t="s">
        <v>145</v>
      </c>
      <c r="BY25" s="67">
        <v>1261.249641731155</v>
      </c>
      <c r="BZ25" s="67">
        <v>3328.3748925193463</v>
      </c>
    </row>
    <row r="26" spans="1:84" x14ac:dyDescent="0.25">
      <c r="A26" s="70" t="s">
        <v>197</v>
      </c>
      <c r="B26" s="63" t="s">
        <v>142</v>
      </c>
      <c r="C26" s="64" t="s">
        <v>143</v>
      </c>
      <c r="H26" s="82" t="s">
        <v>144</v>
      </c>
      <c r="I26" s="67">
        <v>11028.731979936947</v>
      </c>
      <c r="J26" s="67">
        <v>374.30639151619368</v>
      </c>
      <c r="K26" s="68">
        <v>0</v>
      </c>
      <c r="L26" s="68">
        <v>0</v>
      </c>
      <c r="M26" s="68">
        <v>279.06993407853247</v>
      </c>
      <c r="N26" s="68">
        <v>0</v>
      </c>
      <c r="O26" s="68">
        <v>0</v>
      </c>
      <c r="P26" s="68">
        <v>0</v>
      </c>
      <c r="Q26" s="68">
        <v>95.23645743766123</v>
      </c>
      <c r="R26" s="68">
        <v>0</v>
      </c>
      <c r="S26" s="68">
        <v>0</v>
      </c>
      <c r="T26" s="68">
        <v>0</v>
      </c>
      <c r="U26" s="67">
        <v>176.6217636381007</v>
      </c>
      <c r="V26" s="68">
        <v>0.73086844368013759</v>
      </c>
      <c r="W26" s="68">
        <v>87.661220980223561</v>
      </c>
      <c r="X26" s="68">
        <v>88.22967421419699</v>
      </c>
      <c r="Y26" s="68">
        <v>0</v>
      </c>
      <c r="Z26" s="67">
        <v>3.3533963886500429</v>
      </c>
      <c r="AA26" s="68">
        <v>3.3533963886500429</v>
      </c>
      <c r="AB26" s="68">
        <v>0</v>
      </c>
      <c r="AC26" s="67">
        <v>0</v>
      </c>
      <c r="AD26" s="67">
        <v>954.07046359988522</v>
      </c>
      <c r="AE26" s="68">
        <v>0</v>
      </c>
      <c r="AF26" s="68">
        <v>0</v>
      </c>
      <c r="AG26" s="68" t="s">
        <v>145</v>
      </c>
      <c r="AH26" s="68" t="s">
        <v>145</v>
      </c>
      <c r="AI26" s="68" t="s">
        <v>145</v>
      </c>
      <c r="AJ26" s="68">
        <v>0</v>
      </c>
      <c r="AK26" s="68">
        <v>0</v>
      </c>
      <c r="AL26" s="68">
        <v>345.11115133276007</v>
      </c>
      <c r="AM26" s="68">
        <v>4.0412711378618518</v>
      </c>
      <c r="AN26" s="68">
        <v>0</v>
      </c>
      <c r="AO26" s="68">
        <v>0</v>
      </c>
      <c r="AP26" s="68">
        <v>0</v>
      </c>
      <c r="AQ26" s="68">
        <v>0</v>
      </c>
      <c r="AR26" s="68">
        <v>0</v>
      </c>
      <c r="AS26" s="68">
        <v>353.18919303525365</v>
      </c>
      <c r="AT26" s="68">
        <v>207.2859271997707</v>
      </c>
      <c r="AU26" s="68">
        <v>0</v>
      </c>
      <c r="AV26" s="68">
        <v>0</v>
      </c>
      <c r="AW26" s="68">
        <v>0</v>
      </c>
      <c r="AX26" s="68">
        <v>44.44292089423903</v>
      </c>
      <c r="AY26" s="68">
        <v>0</v>
      </c>
      <c r="AZ26" s="68">
        <v>0</v>
      </c>
      <c r="BA26" s="67">
        <v>376.05331040412727</v>
      </c>
      <c r="BB26" s="67">
        <v>4248.358373125061</v>
      </c>
      <c r="BC26" s="68" t="s">
        <v>145</v>
      </c>
      <c r="BD26" s="68" t="s">
        <v>145</v>
      </c>
      <c r="BE26" s="68" t="s">
        <v>145</v>
      </c>
      <c r="BF26" s="68" t="s">
        <v>145</v>
      </c>
      <c r="BG26" s="68">
        <v>0</v>
      </c>
      <c r="BH26" s="68">
        <v>0</v>
      </c>
      <c r="BI26" s="68">
        <v>4160.6477500716528</v>
      </c>
      <c r="BJ26" s="68">
        <v>0</v>
      </c>
      <c r="BK26" s="68">
        <v>2.770612400878953</v>
      </c>
      <c r="BL26" s="68">
        <v>0</v>
      </c>
      <c r="BM26" s="68">
        <v>0</v>
      </c>
      <c r="BN26" s="68">
        <v>0.15102097066972389</v>
      </c>
      <c r="BO26" s="68">
        <v>31.135497277156777</v>
      </c>
      <c r="BP26" s="68">
        <v>53.653492404700494</v>
      </c>
      <c r="BQ26" s="68">
        <v>0</v>
      </c>
      <c r="BR26" s="68">
        <v>0</v>
      </c>
      <c r="BS26" s="68">
        <v>0</v>
      </c>
      <c r="BT26" s="69">
        <v>0</v>
      </c>
      <c r="BU26" s="68">
        <v>0</v>
      </c>
      <c r="BV26" s="68">
        <v>0</v>
      </c>
      <c r="BW26" s="68">
        <v>0</v>
      </c>
      <c r="BX26" s="67" t="s">
        <v>145</v>
      </c>
      <c r="BY26" s="67">
        <v>516.00267507404226</v>
      </c>
      <c r="BZ26" s="67">
        <v>4379.9656061908854</v>
      </c>
    </row>
    <row r="27" spans="1:84" x14ac:dyDescent="0.25">
      <c r="A27" s="70" t="s">
        <v>196</v>
      </c>
      <c r="B27" s="63" t="s">
        <v>142</v>
      </c>
      <c r="C27" s="64" t="s">
        <v>143</v>
      </c>
      <c r="H27" s="82" t="s">
        <v>144</v>
      </c>
      <c r="I27" s="67">
        <v>6078.2339734403358</v>
      </c>
      <c r="J27" s="67">
        <v>498.79860513996363</v>
      </c>
      <c r="K27" s="68">
        <v>0</v>
      </c>
      <c r="L27" s="68">
        <v>0</v>
      </c>
      <c r="M27" s="68">
        <v>393.9691411101557</v>
      </c>
      <c r="N27" s="68">
        <v>0</v>
      </c>
      <c r="O27" s="68">
        <v>0</v>
      </c>
      <c r="P27" s="68">
        <v>0</v>
      </c>
      <c r="Q27" s="68">
        <v>104.82946402980797</v>
      </c>
      <c r="R27" s="68">
        <v>0</v>
      </c>
      <c r="S27" s="68">
        <v>0</v>
      </c>
      <c r="T27" s="68">
        <v>0</v>
      </c>
      <c r="U27" s="67">
        <v>61.431164612591957</v>
      </c>
      <c r="V27" s="68">
        <v>0</v>
      </c>
      <c r="W27" s="68">
        <v>0</v>
      </c>
      <c r="X27" s="68">
        <v>61.431164612591957</v>
      </c>
      <c r="Y27" s="68">
        <v>0</v>
      </c>
      <c r="Z27" s="67">
        <v>0</v>
      </c>
      <c r="AA27" s="68">
        <v>0</v>
      </c>
      <c r="AB27" s="68">
        <v>0</v>
      </c>
      <c r="AC27" s="67">
        <v>0</v>
      </c>
      <c r="AD27" s="67">
        <v>854.62405655870816</v>
      </c>
      <c r="AE27" s="68">
        <v>0</v>
      </c>
      <c r="AF27" s="68">
        <v>0</v>
      </c>
      <c r="AG27" s="68" t="s">
        <v>145</v>
      </c>
      <c r="AH27" s="68" t="s">
        <v>145</v>
      </c>
      <c r="AI27" s="68" t="s">
        <v>145</v>
      </c>
      <c r="AJ27" s="68">
        <v>0</v>
      </c>
      <c r="AK27" s="68">
        <v>243.33858794305914</v>
      </c>
      <c r="AL27" s="68">
        <v>173.9705741855355</v>
      </c>
      <c r="AM27" s="68">
        <v>0</v>
      </c>
      <c r="AN27" s="68">
        <v>0</v>
      </c>
      <c r="AO27" s="68">
        <v>0</v>
      </c>
      <c r="AP27" s="68">
        <v>0</v>
      </c>
      <c r="AQ27" s="68">
        <v>1.0294258144645074</v>
      </c>
      <c r="AR27" s="68">
        <v>0</v>
      </c>
      <c r="AS27" s="68">
        <v>415.88802904366105</v>
      </c>
      <c r="AT27" s="68">
        <v>14.545715104614503</v>
      </c>
      <c r="AU27" s="68">
        <v>0</v>
      </c>
      <c r="AV27" s="68">
        <v>0</v>
      </c>
      <c r="AW27" s="68">
        <v>0</v>
      </c>
      <c r="AX27" s="68">
        <v>5.8517244673736499</v>
      </c>
      <c r="AY27" s="68">
        <v>0</v>
      </c>
      <c r="AZ27" s="68">
        <v>0</v>
      </c>
      <c r="BA27" s="67">
        <v>290.67067927773002</v>
      </c>
      <c r="BB27" s="67">
        <v>293.05436132607241</v>
      </c>
      <c r="BC27" s="68" t="s">
        <v>145</v>
      </c>
      <c r="BD27" s="68" t="s">
        <v>145</v>
      </c>
      <c r="BE27" s="68" t="s">
        <v>145</v>
      </c>
      <c r="BF27" s="68" t="s">
        <v>145</v>
      </c>
      <c r="BG27" s="68">
        <v>0</v>
      </c>
      <c r="BH27" s="68">
        <v>0</v>
      </c>
      <c r="BI27" s="68">
        <v>226.7841788478074</v>
      </c>
      <c r="BJ27" s="68">
        <v>0</v>
      </c>
      <c r="BK27" s="68">
        <v>2.3884589662749591</v>
      </c>
      <c r="BL27" s="68">
        <v>23.908474252412343</v>
      </c>
      <c r="BM27" s="68">
        <v>0</v>
      </c>
      <c r="BN27" s="68">
        <v>0</v>
      </c>
      <c r="BO27" s="68">
        <v>0</v>
      </c>
      <c r="BP27" s="68">
        <v>0</v>
      </c>
      <c r="BQ27" s="68">
        <v>0</v>
      </c>
      <c r="BR27" s="68">
        <v>0</v>
      </c>
      <c r="BS27" s="68">
        <v>3.9552880481513322</v>
      </c>
      <c r="BT27" s="69">
        <v>36.017961211426389</v>
      </c>
      <c r="BU27" s="68">
        <v>76.359033151810451</v>
      </c>
      <c r="BV27" s="68">
        <v>76.359033151810451</v>
      </c>
      <c r="BW27" s="68">
        <v>0</v>
      </c>
      <c r="BX27" s="67" t="s">
        <v>145</v>
      </c>
      <c r="BY27" s="67">
        <v>47.1481799942677</v>
      </c>
      <c r="BZ27" s="67">
        <v>3956.1478933791923</v>
      </c>
    </row>
    <row r="28" spans="1:84" x14ac:dyDescent="0.25">
      <c r="A28" s="70" t="s">
        <v>195</v>
      </c>
      <c r="B28" s="63" t="s">
        <v>142</v>
      </c>
      <c r="C28" s="64" t="s">
        <v>143</v>
      </c>
      <c r="H28" s="82" t="s">
        <v>144</v>
      </c>
      <c r="I28" s="67">
        <v>1500.406216203306</v>
      </c>
      <c r="J28" s="67">
        <v>102.6358283175695</v>
      </c>
      <c r="K28" s="68">
        <v>86.973222986529095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15.662605331040414</v>
      </c>
      <c r="R28" s="68">
        <v>0</v>
      </c>
      <c r="S28" s="68">
        <v>0</v>
      </c>
      <c r="T28" s="68">
        <v>0</v>
      </c>
      <c r="U28" s="67">
        <v>0</v>
      </c>
      <c r="V28" s="68">
        <v>0</v>
      </c>
      <c r="W28" s="68">
        <v>0</v>
      </c>
      <c r="X28" s="68">
        <v>0</v>
      </c>
      <c r="Y28" s="68">
        <v>0</v>
      </c>
      <c r="Z28" s="67">
        <v>0</v>
      </c>
      <c r="AA28" s="68">
        <v>0</v>
      </c>
      <c r="AB28" s="68">
        <v>0</v>
      </c>
      <c r="AC28" s="67">
        <v>0</v>
      </c>
      <c r="AD28" s="67">
        <v>44.538774242858501</v>
      </c>
      <c r="AE28" s="68">
        <v>0</v>
      </c>
      <c r="AF28" s="68">
        <v>0</v>
      </c>
      <c r="AG28" s="68" t="s">
        <v>145</v>
      </c>
      <c r="AH28" s="68" t="s">
        <v>145</v>
      </c>
      <c r="AI28" s="68" t="s">
        <v>145</v>
      </c>
      <c r="AJ28" s="68">
        <v>0</v>
      </c>
      <c r="AK28" s="68">
        <v>0</v>
      </c>
      <c r="AL28" s="68">
        <v>0.75212572847998471</v>
      </c>
      <c r="AM28" s="68">
        <v>0</v>
      </c>
      <c r="AN28" s="68">
        <v>0</v>
      </c>
      <c r="AO28" s="68">
        <v>0</v>
      </c>
      <c r="AP28" s="68">
        <v>0</v>
      </c>
      <c r="AQ28" s="68">
        <v>0</v>
      </c>
      <c r="AR28" s="68">
        <v>0</v>
      </c>
      <c r="AS28" s="68">
        <v>33.73612305340594</v>
      </c>
      <c r="AT28" s="68">
        <v>3.4699149708608008</v>
      </c>
      <c r="AU28" s="68">
        <v>0</v>
      </c>
      <c r="AV28" s="68">
        <v>0</v>
      </c>
      <c r="AW28" s="68">
        <v>0</v>
      </c>
      <c r="AX28" s="68">
        <v>6.5806104901117797</v>
      </c>
      <c r="AY28" s="68">
        <v>0</v>
      </c>
      <c r="AZ28" s="68">
        <v>0</v>
      </c>
      <c r="BA28" s="67">
        <v>0</v>
      </c>
      <c r="BB28" s="67">
        <v>30.062740040126108</v>
      </c>
      <c r="BC28" s="68" t="s">
        <v>145</v>
      </c>
      <c r="BD28" s="68" t="s">
        <v>145</v>
      </c>
      <c r="BE28" s="68" t="s">
        <v>145</v>
      </c>
      <c r="BF28" s="68" t="s">
        <v>145</v>
      </c>
      <c r="BG28" s="68">
        <v>0</v>
      </c>
      <c r="BH28" s="68">
        <v>12.109486959014044</v>
      </c>
      <c r="BI28" s="68">
        <v>16.246297888602275</v>
      </c>
      <c r="BJ28" s="68">
        <v>1.6953472819336963</v>
      </c>
      <c r="BK28" s="68">
        <v>0</v>
      </c>
      <c r="BL28" s="68">
        <v>0</v>
      </c>
      <c r="BM28" s="68">
        <v>0</v>
      </c>
      <c r="BN28" s="68">
        <v>0</v>
      </c>
      <c r="BO28" s="68">
        <v>0</v>
      </c>
      <c r="BP28" s="68">
        <v>1.1607910576096302E-2</v>
      </c>
      <c r="BQ28" s="68">
        <v>0</v>
      </c>
      <c r="BR28" s="68">
        <v>0</v>
      </c>
      <c r="BS28" s="68">
        <v>0</v>
      </c>
      <c r="BT28" s="69">
        <v>0</v>
      </c>
      <c r="BU28" s="68">
        <v>0</v>
      </c>
      <c r="BV28" s="68">
        <v>0</v>
      </c>
      <c r="BW28" s="68">
        <v>0</v>
      </c>
      <c r="BX28" s="67" t="s">
        <v>145</v>
      </c>
      <c r="BY28" s="67">
        <v>0</v>
      </c>
      <c r="BZ28" s="67">
        <v>1323.168873602752</v>
      </c>
    </row>
    <row r="29" spans="1:84" x14ac:dyDescent="0.25">
      <c r="A29" s="70" t="s">
        <v>198</v>
      </c>
      <c r="B29" s="63" t="s">
        <v>142</v>
      </c>
      <c r="C29" s="64" t="s">
        <v>143</v>
      </c>
      <c r="H29" s="82" t="s">
        <v>144</v>
      </c>
      <c r="I29" s="84">
        <f>SUM(I24:I28)</f>
        <v>31674.65037393714</v>
      </c>
      <c r="J29" s="84">
        <f t="shared" ref="J29:BU29" si="10">SUM(J24:J28)</f>
        <v>1230.2007537976497</v>
      </c>
      <c r="K29" s="84">
        <f t="shared" si="10"/>
        <v>86.973222986529095</v>
      </c>
      <c r="L29" s="84">
        <f t="shared" si="10"/>
        <v>0</v>
      </c>
      <c r="M29" s="84">
        <f t="shared" si="10"/>
        <v>885.67295309066583</v>
      </c>
      <c r="N29" s="84">
        <f t="shared" si="10"/>
        <v>0</v>
      </c>
      <c r="O29" s="84">
        <f t="shared" si="10"/>
        <v>0</v>
      </c>
      <c r="P29" s="84">
        <f t="shared" si="10"/>
        <v>0</v>
      </c>
      <c r="Q29" s="84">
        <f t="shared" si="10"/>
        <v>257.5545777204548</v>
      </c>
      <c r="R29" s="84">
        <f t="shared" si="10"/>
        <v>0</v>
      </c>
      <c r="S29" s="84">
        <f t="shared" si="10"/>
        <v>0</v>
      </c>
      <c r="T29" s="84">
        <f t="shared" si="10"/>
        <v>0</v>
      </c>
      <c r="U29" s="84">
        <f t="shared" si="10"/>
        <v>360.20110824496032</v>
      </c>
      <c r="V29" s="84">
        <f t="shared" si="10"/>
        <v>0.73086844368013759</v>
      </c>
      <c r="W29" s="84">
        <f t="shared" si="10"/>
        <v>154.70765262252795</v>
      </c>
      <c r="X29" s="84">
        <f t="shared" si="10"/>
        <v>149.66083882678896</v>
      </c>
      <c r="Y29" s="84">
        <f t="shared" si="10"/>
        <v>55.101748351963309</v>
      </c>
      <c r="Z29" s="84">
        <f t="shared" si="10"/>
        <v>152.14865768606094</v>
      </c>
      <c r="AA29" s="84">
        <f t="shared" si="10"/>
        <v>152.14865768606094</v>
      </c>
      <c r="AB29" s="84">
        <f t="shared" si="10"/>
        <v>0</v>
      </c>
      <c r="AC29" s="84">
        <f t="shared" si="10"/>
        <v>0</v>
      </c>
      <c r="AD29" s="84">
        <f t="shared" si="10"/>
        <v>3483.2523256424952</v>
      </c>
      <c r="AE29" s="84">
        <f t="shared" si="10"/>
        <v>0</v>
      </c>
      <c r="AF29" s="84">
        <f t="shared" si="10"/>
        <v>0</v>
      </c>
      <c r="AG29" s="84">
        <f t="shared" si="10"/>
        <v>0</v>
      </c>
      <c r="AH29" s="84">
        <f t="shared" si="10"/>
        <v>0</v>
      </c>
      <c r="AI29" s="84">
        <f t="shared" si="10"/>
        <v>0</v>
      </c>
      <c r="AJ29" s="84">
        <f t="shared" si="10"/>
        <v>0</v>
      </c>
      <c r="AK29" s="84">
        <f t="shared" si="10"/>
        <v>243.33858794305914</v>
      </c>
      <c r="AL29" s="84">
        <f t="shared" si="10"/>
        <v>955.5028108340498</v>
      </c>
      <c r="AM29" s="84">
        <f t="shared" si="10"/>
        <v>6.7609711474156873</v>
      </c>
      <c r="AN29" s="84">
        <f t="shared" si="10"/>
        <v>0</v>
      </c>
      <c r="AO29" s="84">
        <f t="shared" si="10"/>
        <v>0</v>
      </c>
      <c r="AP29" s="84">
        <f t="shared" si="10"/>
        <v>0</v>
      </c>
      <c r="AQ29" s="84">
        <f t="shared" si="10"/>
        <v>1.0813747969809877</v>
      </c>
      <c r="AR29" s="84">
        <f t="shared" si="10"/>
        <v>70.891850578007066</v>
      </c>
      <c r="AS29" s="84">
        <f t="shared" si="10"/>
        <v>1465.5332983185249</v>
      </c>
      <c r="AT29" s="84">
        <f t="shared" si="10"/>
        <v>432.57687016337059</v>
      </c>
      <c r="AU29" s="84">
        <f t="shared" si="10"/>
        <v>0</v>
      </c>
      <c r="AV29" s="84">
        <f t="shared" si="10"/>
        <v>0</v>
      </c>
      <c r="AW29" s="84">
        <f t="shared" si="10"/>
        <v>0</v>
      </c>
      <c r="AX29" s="84">
        <f t="shared" si="10"/>
        <v>289.00823569313076</v>
      </c>
      <c r="AY29" s="84">
        <f t="shared" si="10"/>
        <v>0</v>
      </c>
      <c r="AZ29" s="84">
        <f t="shared" si="10"/>
        <v>18.558326167956434</v>
      </c>
      <c r="BA29" s="84">
        <f t="shared" si="10"/>
        <v>1922.774441100602</v>
      </c>
      <c r="BB29" s="84">
        <f t="shared" si="10"/>
        <v>8752.3816572561409</v>
      </c>
      <c r="BC29" s="84">
        <f t="shared" si="10"/>
        <v>0</v>
      </c>
      <c r="BD29" s="84">
        <f t="shared" si="10"/>
        <v>0</v>
      </c>
      <c r="BE29" s="84">
        <f t="shared" si="10"/>
        <v>0</v>
      </c>
      <c r="BF29" s="84">
        <f t="shared" si="10"/>
        <v>0</v>
      </c>
      <c r="BG29" s="84">
        <f t="shared" si="10"/>
        <v>0</v>
      </c>
      <c r="BH29" s="84">
        <f t="shared" si="10"/>
        <v>12.109486959014044</v>
      </c>
      <c r="BI29" s="84">
        <f t="shared" si="10"/>
        <v>8373.238368204833</v>
      </c>
      <c r="BJ29" s="84">
        <f t="shared" si="10"/>
        <v>1.6953472819336963</v>
      </c>
      <c r="BK29" s="84">
        <f t="shared" si="10"/>
        <v>95.288382535588028</v>
      </c>
      <c r="BL29" s="84">
        <f t="shared" si="10"/>
        <v>93.502842266169864</v>
      </c>
      <c r="BM29" s="84">
        <f t="shared" si="10"/>
        <v>0</v>
      </c>
      <c r="BN29" s="84">
        <f t="shared" si="10"/>
        <v>0.15102097066972389</v>
      </c>
      <c r="BO29" s="84">
        <f t="shared" si="10"/>
        <v>31.135497277156777</v>
      </c>
      <c r="BP29" s="84">
        <f t="shared" si="10"/>
        <v>53.66510031527659</v>
      </c>
      <c r="BQ29" s="84">
        <f t="shared" si="10"/>
        <v>0</v>
      </c>
      <c r="BR29" s="84">
        <f t="shared" si="10"/>
        <v>0</v>
      </c>
      <c r="BS29" s="84">
        <f t="shared" si="10"/>
        <v>8.162082258526798</v>
      </c>
      <c r="BT29" s="84">
        <f t="shared" si="10"/>
        <v>83.43352918696857</v>
      </c>
      <c r="BU29" s="84">
        <f t="shared" si="10"/>
        <v>146.56890704117703</v>
      </c>
      <c r="BV29" s="84">
        <f t="shared" ref="BV29:BZ29" si="11">SUM(BV24:BV28)</f>
        <v>97.473010413681095</v>
      </c>
      <c r="BW29" s="84">
        <f t="shared" si="11"/>
        <v>49.095896627495932</v>
      </c>
      <c r="BX29" s="84">
        <f t="shared" si="11"/>
        <v>0</v>
      </c>
      <c r="BY29" s="84">
        <f t="shared" si="11"/>
        <v>1902.1678370115601</v>
      </c>
      <c r="BZ29" s="84">
        <f t="shared" si="11"/>
        <v>13724.95468615649</v>
      </c>
    </row>
    <row r="30" spans="1:84" x14ac:dyDescent="0.25">
      <c r="A30" s="70"/>
    </row>
    <row r="31" spans="1:84" x14ac:dyDescent="0.25">
      <c r="A31" s="70"/>
    </row>
    <row r="32" spans="1:84" s="79" customFormat="1" ht="67.5" x14ac:dyDescent="0.25">
      <c r="A32" s="71"/>
      <c r="B32" s="71"/>
      <c r="C32" s="71"/>
      <c r="D32" s="72" t="s">
        <v>11</v>
      </c>
      <c r="E32" s="72"/>
      <c r="F32" s="73">
        <v>2017</v>
      </c>
      <c r="G32" s="74"/>
      <c r="H32" s="75"/>
      <c r="I32" s="76" t="s">
        <v>147</v>
      </c>
      <c r="J32" s="76" t="s">
        <v>148</v>
      </c>
      <c r="K32" s="77" t="s">
        <v>28</v>
      </c>
      <c r="L32" s="77" t="s">
        <v>29</v>
      </c>
      <c r="M32" s="77" t="s">
        <v>30</v>
      </c>
      <c r="N32" s="77" t="s">
        <v>31</v>
      </c>
      <c r="O32" s="77" t="s">
        <v>149</v>
      </c>
      <c r="P32" s="77" t="s">
        <v>150</v>
      </c>
      <c r="Q32" s="77" t="s">
        <v>34</v>
      </c>
      <c r="R32" s="77" t="s">
        <v>35</v>
      </c>
      <c r="S32" s="77" t="s">
        <v>36</v>
      </c>
      <c r="T32" s="77" t="s">
        <v>151</v>
      </c>
      <c r="U32" s="76" t="s">
        <v>152</v>
      </c>
      <c r="V32" s="77" t="s">
        <v>153</v>
      </c>
      <c r="W32" s="77" t="s">
        <v>154</v>
      </c>
      <c r="X32" s="77" t="s">
        <v>66</v>
      </c>
      <c r="Y32" s="77" t="s">
        <v>155</v>
      </c>
      <c r="Z32" s="76" t="s">
        <v>156</v>
      </c>
      <c r="AA32" s="77" t="s">
        <v>38</v>
      </c>
      <c r="AB32" s="77" t="s">
        <v>39</v>
      </c>
      <c r="AC32" s="76" t="s">
        <v>157</v>
      </c>
      <c r="AD32" s="76" t="s">
        <v>158</v>
      </c>
      <c r="AE32" s="77" t="s">
        <v>42</v>
      </c>
      <c r="AF32" s="77" t="s">
        <v>159</v>
      </c>
      <c r="AG32" s="77" t="s">
        <v>160</v>
      </c>
      <c r="AH32" s="77" t="s">
        <v>161</v>
      </c>
      <c r="AI32" s="77" t="s">
        <v>162</v>
      </c>
      <c r="AJ32" s="77" t="s">
        <v>47</v>
      </c>
      <c r="AK32" s="77" t="s">
        <v>48</v>
      </c>
      <c r="AL32" s="77" t="s">
        <v>163</v>
      </c>
      <c r="AM32" s="78" t="s">
        <v>164</v>
      </c>
      <c r="AN32" s="77" t="s">
        <v>165</v>
      </c>
      <c r="AO32" s="77" t="s">
        <v>166</v>
      </c>
      <c r="AP32" s="78" t="s">
        <v>167</v>
      </c>
      <c r="AQ32" s="77" t="s">
        <v>168</v>
      </c>
      <c r="AR32" s="77" t="s">
        <v>55</v>
      </c>
      <c r="AS32" s="78" t="s">
        <v>169</v>
      </c>
      <c r="AT32" s="77" t="s">
        <v>170</v>
      </c>
      <c r="AU32" s="78" t="s">
        <v>171</v>
      </c>
      <c r="AV32" s="77" t="s">
        <v>59</v>
      </c>
      <c r="AW32" s="77" t="s">
        <v>60</v>
      </c>
      <c r="AX32" s="77" t="s">
        <v>172</v>
      </c>
      <c r="AY32" s="77" t="s">
        <v>173</v>
      </c>
      <c r="AZ32" s="77" t="s">
        <v>174</v>
      </c>
      <c r="BA32" s="76" t="s">
        <v>19</v>
      </c>
      <c r="BB32" s="76" t="s">
        <v>175</v>
      </c>
      <c r="BC32" s="77" t="s">
        <v>176</v>
      </c>
      <c r="BD32" s="77" t="s">
        <v>177</v>
      </c>
      <c r="BE32" s="77" t="s">
        <v>178</v>
      </c>
      <c r="BF32" s="77" t="s">
        <v>179</v>
      </c>
      <c r="BG32" s="77" t="s">
        <v>73</v>
      </c>
      <c r="BH32" s="77" t="s">
        <v>180</v>
      </c>
      <c r="BI32" s="77" t="s">
        <v>110</v>
      </c>
      <c r="BJ32" s="77" t="s">
        <v>76</v>
      </c>
      <c r="BK32" s="77" t="s">
        <v>181</v>
      </c>
      <c r="BL32" s="77" t="s">
        <v>182</v>
      </c>
      <c r="BM32" s="77" t="s">
        <v>183</v>
      </c>
      <c r="BN32" s="77" t="s">
        <v>184</v>
      </c>
      <c r="BO32" s="77" t="s">
        <v>185</v>
      </c>
      <c r="BP32" s="77" t="s">
        <v>186</v>
      </c>
      <c r="BQ32" s="77" t="s">
        <v>187</v>
      </c>
      <c r="BR32" s="77" t="s">
        <v>188</v>
      </c>
      <c r="BS32" s="77" t="s">
        <v>82</v>
      </c>
      <c r="BT32" s="77" t="s">
        <v>189</v>
      </c>
      <c r="BU32" s="76" t="s">
        <v>190</v>
      </c>
      <c r="BV32" s="77" t="s">
        <v>191</v>
      </c>
      <c r="BW32" s="77" t="s">
        <v>192</v>
      </c>
      <c r="BX32" s="76" t="s">
        <v>87</v>
      </c>
      <c r="BY32" s="76" t="s">
        <v>193</v>
      </c>
      <c r="BZ32" s="76" t="s">
        <v>20</v>
      </c>
      <c r="CE32" s="80"/>
      <c r="CF32" s="81"/>
    </row>
    <row r="33" spans="1:84" x14ac:dyDescent="0.25">
      <c r="A33" s="70"/>
    </row>
    <row r="34" spans="1:84" x14ac:dyDescent="0.25">
      <c r="A34" s="70" t="s">
        <v>146</v>
      </c>
      <c r="B34" s="63" t="s">
        <v>142</v>
      </c>
      <c r="C34" s="64" t="s">
        <v>143</v>
      </c>
      <c r="H34" s="82" t="s">
        <v>144</v>
      </c>
      <c r="I34" s="83">
        <f>I24*0.041868</f>
        <v>98.984039800000019</v>
      </c>
      <c r="J34" s="83">
        <f t="shared" ref="J34:BU35" si="12">J24*0.041868</f>
        <v>5.0494443000000002</v>
      </c>
      <c r="K34" s="83">
        <f t="shared" si="12"/>
        <v>0</v>
      </c>
      <c r="L34" s="83">
        <f t="shared" si="12"/>
        <v>0</v>
      </c>
      <c r="M34" s="83">
        <f t="shared" si="12"/>
        <v>4.7339712</v>
      </c>
      <c r="N34" s="83">
        <f t="shared" si="12"/>
        <v>0</v>
      </c>
      <c r="O34" s="83">
        <f t="shared" si="12"/>
        <v>0</v>
      </c>
      <c r="P34" s="83">
        <f t="shared" si="12"/>
        <v>0</v>
      </c>
      <c r="Q34" s="83">
        <f t="shared" si="12"/>
        <v>0.31547310000000001</v>
      </c>
      <c r="R34" s="83">
        <f t="shared" si="12"/>
        <v>0</v>
      </c>
      <c r="S34" s="83">
        <f t="shared" si="12"/>
        <v>0</v>
      </c>
      <c r="T34" s="83">
        <f t="shared" si="12"/>
        <v>0</v>
      </c>
      <c r="U34" s="83">
        <f t="shared" si="12"/>
        <v>0</v>
      </c>
      <c r="V34" s="83">
        <f t="shared" si="12"/>
        <v>0</v>
      </c>
      <c r="W34" s="83">
        <f t="shared" si="12"/>
        <v>0</v>
      </c>
      <c r="X34" s="83">
        <f t="shared" si="12"/>
        <v>0</v>
      </c>
      <c r="Y34" s="83">
        <f t="shared" si="12"/>
        <v>0</v>
      </c>
      <c r="Z34" s="83">
        <f t="shared" si="12"/>
        <v>0</v>
      </c>
      <c r="AA34" s="83">
        <f t="shared" si="12"/>
        <v>0</v>
      </c>
      <c r="AB34" s="83">
        <f t="shared" si="12"/>
        <v>0</v>
      </c>
      <c r="AC34" s="83">
        <f t="shared" si="12"/>
        <v>0</v>
      </c>
      <c r="AD34" s="83">
        <f t="shared" si="12"/>
        <v>18.352546799999999</v>
      </c>
      <c r="AE34" s="83">
        <f t="shared" si="12"/>
        <v>0</v>
      </c>
      <c r="AF34" s="83">
        <f t="shared" si="12"/>
        <v>0</v>
      </c>
      <c r="AG34" s="83" t="e">
        <f t="shared" si="12"/>
        <v>#VALUE!</v>
      </c>
      <c r="AH34" s="83" t="e">
        <f t="shared" si="12"/>
        <v>#VALUE!</v>
      </c>
      <c r="AI34" s="83" t="e">
        <f t="shared" si="12"/>
        <v>#VALUE!</v>
      </c>
      <c r="AJ34" s="83">
        <f t="shared" si="12"/>
        <v>0</v>
      </c>
      <c r="AK34" s="83">
        <f t="shared" si="12"/>
        <v>0</v>
      </c>
      <c r="AL34" s="83">
        <f t="shared" si="12"/>
        <v>1.1558879999999998</v>
      </c>
      <c r="AM34" s="83">
        <f t="shared" si="12"/>
        <v>2.7068399999999999E-2</v>
      </c>
      <c r="AN34" s="83">
        <f t="shared" si="12"/>
        <v>0</v>
      </c>
      <c r="AO34" s="83">
        <f t="shared" si="12"/>
        <v>0</v>
      </c>
      <c r="AP34" s="83">
        <f t="shared" si="12"/>
        <v>0</v>
      </c>
      <c r="AQ34" s="83">
        <f t="shared" si="12"/>
        <v>2.1750000000000003E-3</v>
      </c>
      <c r="AR34" s="83">
        <f t="shared" si="12"/>
        <v>0</v>
      </c>
      <c r="AS34" s="83">
        <f t="shared" si="12"/>
        <v>7.3303090000000006</v>
      </c>
      <c r="AT34" s="83">
        <f t="shared" si="12"/>
        <v>1.9314028000000001</v>
      </c>
      <c r="AU34" s="83">
        <f t="shared" si="12"/>
        <v>0</v>
      </c>
      <c r="AV34" s="83">
        <f t="shared" si="12"/>
        <v>0</v>
      </c>
      <c r="AW34" s="83">
        <f t="shared" si="12"/>
        <v>0</v>
      </c>
      <c r="AX34" s="83">
        <f t="shared" si="12"/>
        <v>7.9057035999999989</v>
      </c>
      <c r="AY34" s="83">
        <f t="shared" si="12"/>
        <v>0</v>
      </c>
      <c r="AZ34" s="83">
        <f t="shared" si="12"/>
        <v>0</v>
      </c>
      <c r="BA34" s="83">
        <f t="shared" si="12"/>
        <v>28.792320300000007</v>
      </c>
      <c r="BB34" s="83">
        <f t="shared" si="12"/>
        <v>11.99305</v>
      </c>
      <c r="BC34" s="83" t="e">
        <f t="shared" si="12"/>
        <v>#VALUE!</v>
      </c>
      <c r="BD34" s="83" t="e">
        <f t="shared" si="12"/>
        <v>#VALUE!</v>
      </c>
      <c r="BE34" s="83" t="e">
        <f t="shared" si="12"/>
        <v>#VALUE!</v>
      </c>
      <c r="BF34" s="83" t="e">
        <f t="shared" si="12"/>
        <v>#VALUE!</v>
      </c>
      <c r="BG34" s="83">
        <f t="shared" si="12"/>
        <v>0</v>
      </c>
      <c r="BH34" s="83">
        <f t="shared" si="12"/>
        <v>0</v>
      </c>
      <c r="BI34" s="83">
        <f t="shared" si="12"/>
        <v>7.5425440000000004</v>
      </c>
      <c r="BJ34" s="83">
        <f t="shared" si="12"/>
        <v>0</v>
      </c>
      <c r="BK34" s="83">
        <f t="shared" si="12"/>
        <v>1.6445339999999999</v>
      </c>
      <c r="BL34" s="83">
        <f t="shared" si="12"/>
        <v>0.82077699999999998</v>
      </c>
      <c r="BM34" s="83">
        <f t="shared" si="12"/>
        <v>0</v>
      </c>
      <c r="BN34" s="83">
        <f t="shared" si="12"/>
        <v>0</v>
      </c>
      <c r="BO34" s="83">
        <f t="shared" si="12"/>
        <v>0</v>
      </c>
      <c r="BP34" s="83">
        <f t="shared" si="12"/>
        <v>0</v>
      </c>
      <c r="BQ34" s="83">
        <f t="shared" si="12"/>
        <v>0</v>
      </c>
      <c r="BR34" s="83">
        <f t="shared" si="12"/>
        <v>0</v>
      </c>
      <c r="BS34" s="83">
        <f t="shared" si="12"/>
        <v>0</v>
      </c>
      <c r="BT34" s="83">
        <f t="shared" si="12"/>
        <v>1.9851949999999998</v>
      </c>
      <c r="BU34" s="83">
        <f t="shared" si="12"/>
        <v>0.67154700000000001</v>
      </c>
      <c r="BV34" s="83">
        <f t="shared" ref="BV34:BZ38" si="13">BV24*0.041868</f>
        <v>0</v>
      </c>
      <c r="BW34" s="83">
        <f t="shared" si="13"/>
        <v>0.67154700000000001</v>
      </c>
      <c r="BX34" s="83" t="e">
        <f t="shared" si="13"/>
        <v>#VALUE!</v>
      </c>
      <c r="BY34" s="83">
        <f t="shared" si="13"/>
        <v>3.2559629999999999</v>
      </c>
      <c r="BZ34" s="83">
        <f t="shared" si="13"/>
        <v>30.869168400000003</v>
      </c>
    </row>
    <row r="35" spans="1:84" x14ac:dyDescent="0.25">
      <c r="A35" s="70" t="s">
        <v>194</v>
      </c>
      <c r="B35" s="63" t="s">
        <v>142</v>
      </c>
      <c r="C35" s="64" t="s">
        <v>143</v>
      </c>
      <c r="H35" s="82" t="s">
        <v>144</v>
      </c>
      <c r="I35" s="83">
        <f t="shared" ref="I35:X39" si="14">I25*0.041868</f>
        <v>448.11676405999998</v>
      </c>
      <c r="J35" s="83">
        <f t="shared" si="14"/>
        <v>5.6042840000000007</v>
      </c>
      <c r="K35" s="83">
        <f t="shared" si="14"/>
        <v>0</v>
      </c>
      <c r="L35" s="83">
        <f t="shared" si="14"/>
        <v>0</v>
      </c>
      <c r="M35" s="83">
        <f t="shared" si="14"/>
        <v>4.1685840000000001</v>
      </c>
      <c r="N35" s="83">
        <f t="shared" si="14"/>
        <v>0</v>
      </c>
      <c r="O35" s="83">
        <f t="shared" si="14"/>
        <v>0</v>
      </c>
      <c r="P35" s="83">
        <f t="shared" si="14"/>
        <v>0</v>
      </c>
      <c r="Q35" s="83">
        <f t="shared" si="14"/>
        <v>1.4357</v>
      </c>
      <c r="R35" s="83">
        <f t="shared" si="14"/>
        <v>0</v>
      </c>
      <c r="S35" s="83">
        <f t="shared" si="14"/>
        <v>0</v>
      </c>
      <c r="T35" s="83">
        <f t="shared" si="14"/>
        <v>0</v>
      </c>
      <c r="U35" s="83">
        <f t="shared" si="14"/>
        <v>5.1141000000000005</v>
      </c>
      <c r="V35" s="83">
        <f t="shared" si="14"/>
        <v>0</v>
      </c>
      <c r="W35" s="83">
        <f t="shared" si="14"/>
        <v>2.8071000000000002</v>
      </c>
      <c r="X35" s="83">
        <f t="shared" si="14"/>
        <v>0</v>
      </c>
      <c r="Y35" s="83">
        <f t="shared" si="12"/>
        <v>2.3069999999999999</v>
      </c>
      <c r="Z35" s="83">
        <f t="shared" si="12"/>
        <v>6.2297599999999997</v>
      </c>
      <c r="AA35" s="83">
        <f t="shared" si="12"/>
        <v>6.2297599999999997</v>
      </c>
      <c r="AB35" s="83">
        <f t="shared" si="12"/>
        <v>0</v>
      </c>
      <c r="AC35" s="83">
        <f t="shared" si="12"/>
        <v>0</v>
      </c>
      <c r="AD35" s="83">
        <f t="shared" si="12"/>
        <v>49.893090000000001</v>
      </c>
      <c r="AE35" s="83">
        <f t="shared" si="12"/>
        <v>0</v>
      </c>
      <c r="AF35" s="83">
        <f t="shared" si="12"/>
        <v>0</v>
      </c>
      <c r="AG35" s="83" t="e">
        <f t="shared" si="12"/>
        <v>#VALUE!</v>
      </c>
      <c r="AH35" s="83" t="e">
        <f t="shared" si="12"/>
        <v>#VALUE!</v>
      </c>
      <c r="AI35" s="83" t="e">
        <f t="shared" si="12"/>
        <v>#VALUE!</v>
      </c>
      <c r="AJ35" s="83">
        <f t="shared" si="12"/>
        <v>0</v>
      </c>
      <c r="AK35" s="83">
        <f t="shared" si="12"/>
        <v>0</v>
      </c>
      <c r="AL35" s="83">
        <f t="shared" si="12"/>
        <v>17.084699999999998</v>
      </c>
      <c r="AM35" s="83">
        <f t="shared" si="12"/>
        <v>8.6800000000000002E-2</v>
      </c>
      <c r="AN35" s="83">
        <f t="shared" si="12"/>
        <v>0</v>
      </c>
      <c r="AO35" s="83">
        <f t="shared" si="12"/>
        <v>0</v>
      </c>
      <c r="AP35" s="83">
        <f t="shared" si="12"/>
        <v>0</v>
      </c>
      <c r="AQ35" s="83">
        <f t="shared" si="12"/>
        <v>0</v>
      </c>
      <c r="AR35" s="83">
        <f t="shared" si="12"/>
        <v>2.9681000000000002</v>
      </c>
      <c r="AS35" s="83">
        <f t="shared" si="12"/>
        <v>20.416450000000001</v>
      </c>
      <c r="AT35" s="83">
        <f t="shared" si="12"/>
        <v>6.7468000000000012</v>
      </c>
      <c r="AU35" s="83">
        <f t="shared" si="12"/>
        <v>0</v>
      </c>
      <c r="AV35" s="83">
        <f t="shared" si="12"/>
        <v>0</v>
      </c>
      <c r="AW35" s="83">
        <f t="shared" si="12"/>
        <v>0</v>
      </c>
      <c r="AX35" s="83">
        <f t="shared" si="12"/>
        <v>1.8132400000000004</v>
      </c>
      <c r="AY35" s="83">
        <f t="shared" si="12"/>
        <v>0</v>
      </c>
      <c r="AZ35" s="83">
        <f t="shared" si="12"/>
        <v>0.77700000000000002</v>
      </c>
      <c r="BA35" s="83">
        <f t="shared" si="12"/>
        <v>23.796000000000003</v>
      </c>
      <c r="BB35" s="83">
        <f t="shared" si="12"/>
        <v>163.05313006</v>
      </c>
      <c r="BC35" s="83" t="e">
        <f t="shared" si="12"/>
        <v>#VALUE!</v>
      </c>
      <c r="BD35" s="83" t="e">
        <f t="shared" si="12"/>
        <v>#VALUE!</v>
      </c>
      <c r="BE35" s="83" t="e">
        <f t="shared" si="12"/>
        <v>#VALUE!</v>
      </c>
      <c r="BF35" s="83" t="e">
        <f t="shared" si="12"/>
        <v>#VALUE!</v>
      </c>
      <c r="BG35" s="83">
        <f t="shared" si="12"/>
        <v>0</v>
      </c>
      <c r="BH35" s="83">
        <f t="shared" si="12"/>
        <v>0</v>
      </c>
      <c r="BI35" s="83">
        <f t="shared" si="12"/>
        <v>158.65500000000003</v>
      </c>
      <c r="BJ35" s="83">
        <f t="shared" si="12"/>
        <v>0</v>
      </c>
      <c r="BK35" s="83">
        <f t="shared" si="12"/>
        <v>2.129</v>
      </c>
      <c r="BL35" s="83">
        <f t="shared" si="12"/>
        <v>2.093</v>
      </c>
      <c r="BM35" s="83">
        <f t="shared" si="12"/>
        <v>0</v>
      </c>
      <c r="BN35" s="83">
        <f t="shared" si="12"/>
        <v>0</v>
      </c>
      <c r="BO35" s="83">
        <f t="shared" si="12"/>
        <v>0</v>
      </c>
      <c r="BP35" s="83">
        <f t="shared" si="12"/>
        <v>0</v>
      </c>
      <c r="BQ35" s="83">
        <f t="shared" si="12"/>
        <v>0</v>
      </c>
      <c r="BR35" s="83">
        <f t="shared" si="12"/>
        <v>0</v>
      </c>
      <c r="BS35" s="83">
        <f t="shared" si="12"/>
        <v>0.17613005999999998</v>
      </c>
      <c r="BT35" s="83">
        <f t="shared" si="12"/>
        <v>0</v>
      </c>
      <c r="BU35" s="83">
        <f t="shared" si="12"/>
        <v>2.2680000000000002</v>
      </c>
      <c r="BV35" s="83">
        <f t="shared" si="13"/>
        <v>0.8839999999999999</v>
      </c>
      <c r="BW35" s="83">
        <f t="shared" si="13"/>
        <v>1.3839999999999999</v>
      </c>
      <c r="BX35" s="83" t="e">
        <f t="shared" si="13"/>
        <v>#VALUE!</v>
      </c>
      <c r="BY35" s="83">
        <f t="shared" si="13"/>
        <v>52.805999999999997</v>
      </c>
      <c r="BZ35" s="83">
        <f t="shared" si="13"/>
        <v>139.35239999999999</v>
      </c>
    </row>
    <row r="36" spans="1:84" x14ac:dyDescent="0.25">
      <c r="A36" s="70" t="s">
        <v>197</v>
      </c>
      <c r="B36" s="63" t="s">
        <v>142</v>
      </c>
      <c r="C36" s="64" t="s">
        <v>143</v>
      </c>
      <c r="H36" s="82" t="s">
        <v>144</v>
      </c>
      <c r="I36" s="83">
        <f t="shared" si="14"/>
        <v>461.75095053600012</v>
      </c>
      <c r="J36" s="83">
        <f t="shared" ref="J36:BU39" si="15">J26*0.041868</f>
        <v>15.671459999999998</v>
      </c>
      <c r="K36" s="83">
        <f t="shared" si="15"/>
        <v>0</v>
      </c>
      <c r="L36" s="83">
        <f t="shared" si="15"/>
        <v>0</v>
      </c>
      <c r="M36" s="83">
        <f t="shared" si="15"/>
        <v>11.684099999999997</v>
      </c>
      <c r="N36" s="83">
        <f t="shared" si="15"/>
        <v>0</v>
      </c>
      <c r="O36" s="83">
        <f t="shared" si="15"/>
        <v>0</v>
      </c>
      <c r="P36" s="83">
        <f t="shared" si="15"/>
        <v>0</v>
      </c>
      <c r="Q36" s="83">
        <f t="shared" si="15"/>
        <v>3.9873600000000007</v>
      </c>
      <c r="R36" s="83">
        <f t="shared" si="15"/>
        <v>0</v>
      </c>
      <c r="S36" s="83">
        <f t="shared" si="15"/>
        <v>0</v>
      </c>
      <c r="T36" s="83">
        <f t="shared" si="15"/>
        <v>0</v>
      </c>
      <c r="U36" s="83">
        <f t="shared" si="15"/>
        <v>7.3948000000000009</v>
      </c>
      <c r="V36" s="83">
        <f t="shared" si="15"/>
        <v>3.0600000000000002E-2</v>
      </c>
      <c r="W36" s="83">
        <f t="shared" si="15"/>
        <v>3.6702000000000004</v>
      </c>
      <c r="X36" s="83">
        <f t="shared" si="15"/>
        <v>3.694</v>
      </c>
      <c r="Y36" s="83">
        <f t="shared" si="15"/>
        <v>0</v>
      </c>
      <c r="Z36" s="83">
        <f t="shared" si="15"/>
        <v>0.1404</v>
      </c>
      <c r="AA36" s="83">
        <f t="shared" si="15"/>
        <v>0.1404</v>
      </c>
      <c r="AB36" s="83">
        <f t="shared" si="15"/>
        <v>0</v>
      </c>
      <c r="AC36" s="83">
        <f t="shared" si="15"/>
        <v>0</v>
      </c>
      <c r="AD36" s="83">
        <f t="shared" si="15"/>
        <v>39.945022169999994</v>
      </c>
      <c r="AE36" s="83">
        <f t="shared" si="15"/>
        <v>0</v>
      </c>
      <c r="AF36" s="83">
        <f t="shared" si="15"/>
        <v>0</v>
      </c>
      <c r="AG36" s="83" t="e">
        <f t="shared" si="15"/>
        <v>#VALUE!</v>
      </c>
      <c r="AH36" s="83" t="e">
        <f t="shared" si="15"/>
        <v>#VALUE!</v>
      </c>
      <c r="AI36" s="83" t="e">
        <f t="shared" si="15"/>
        <v>#VALUE!</v>
      </c>
      <c r="AJ36" s="83">
        <f t="shared" si="15"/>
        <v>0</v>
      </c>
      <c r="AK36" s="83">
        <f t="shared" si="15"/>
        <v>0</v>
      </c>
      <c r="AL36" s="83">
        <f t="shared" si="15"/>
        <v>14.449113684</v>
      </c>
      <c r="AM36" s="83">
        <f t="shared" si="15"/>
        <v>0.16919994000000002</v>
      </c>
      <c r="AN36" s="83">
        <f t="shared" si="15"/>
        <v>0</v>
      </c>
      <c r="AO36" s="83">
        <f t="shared" si="15"/>
        <v>0</v>
      </c>
      <c r="AP36" s="83">
        <f t="shared" si="15"/>
        <v>0</v>
      </c>
      <c r="AQ36" s="83">
        <f t="shared" si="15"/>
        <v>0</v>
      </c>
      <c r="AR36" s="83">
        <f t="shared" si="15"/>
        <v>0</v>
      </c>
      <c r="AS36" s="83">
        <f t="shared" si="15"/>
        <v>14.787325134000001</v>
      </c>
      <c r="AT36" s="83">
        <f t="shared" si="15"/>
        <v>8.6786472000000003</v>
      </c>
      <c r="AU36" s="83">
        <f t="shared" si="15"/>
        <v>0</v>
      </c>
      <c r="AV36" s="83">
        <f t="shared" si="15"/>
        <v>0</v>
      </c>
      <c r="AW36" s="83">
        <f t="shared" si="15"/>
        <v>0</v>
      </c>
      <c r="AX36" s="83">
        <f t="shared" si="15"/>
        <v>1.8607362119999997</v>
      </c>
      <c r="AY36" s="83">
        <f t="shared" si="15"/>
        <v>0</v>
      </c>
      <c r="AZ36" s="83">
        <f t="shared" si="15"/>
        <v>0</v>
      </c>
      <c r="BA36" s="83">
        <f t="shared" si="15"/>
        <v>15.744600000000002</v>
      </c>
      <c r="BB36" s="83">
        <f t="shared" si="15"/>
        <v>177.87026836600006</v>
      </c>
      <c r="BC36" s="83" t="e">
        <f t="shared" si="15"/>
        <v>#VALUE!</v>
      </c>
      <c r="BD36" s="83" t="e">
        <f t="shared" si="15"/>
        <v>#VALUE!</v>
      </c>
      <c r="BE36" s="83" t="e">
        <f t="shared" si="15"/>
        <v>#VALUE!</v>
      </c>
      <c r="BF36" s="83" t="e">
        <f t="shared" si="15"/>
        <v>#VALUE!</v>
      </c>
      <c r="BG36" s="83">
        <f t="shared" si="15"/>
        <v>0</v>
      </c>
      <c r="BH36" s="83">
        <f t="shared" si="15"/>
        <v>0</v>
      </c>
      <c r="BI36" s="83">
        <f t="shared" si="15"/>
        <v>174.19799999999998</v>
      </c>
      <c r="BJ36" s="83">
        <f t="shared" si="15"/>
        <v>0</v>
      </c>
      <c r="BK36" s="83">
        <f t="shared" si="15"/>
        <v>0.11600000000000001</v>
      </c>
      <c r="BL36" s="83">
        <f t="shared" si="15"/>
        <v>0</v>
      </c>
      <c r="BM36" s="83">
        <f t="shared" si="15"/>
        <v>0</v>
      </c>
      <c r="BN36" s="83">
        <f t="shared" si="15"/>
        <v>6.3229460000000003E-3</v>
      </c>
      <c r="BO36" s="83">
        <f t="shared" si="15"/>
        <v>1.3035810000000001</v>
      </c>
      <c r="BP36" s="83">
        <f t="shared" si="15"/>
        <v>2.2463644200000004</v>
      </c>
      <c r="BQ36" s="83">
        <f t="shared" si="15"/>
        <v>0</v>
      </c>
      <c r="BR36" s="83">
        <f t="shared" si="15"/>
        <v>0</v>
      </c>
      <c r="BS36" s="83">
        <f t="shared" si="15"/>
        <v>0</v>
      </c>
      <c r="BT36" s="83">
        <f t="shared" si="15"/>
        <v>0</v>
      </c>
      <c r="BU36" s="83">
        <f t="shared" si="15"/>
        <v>0</v>
      </c>
      <c r="BV36" s="83">
        <f t="shared" si="13"/>
        <v>0</v>
      </c>
      <c r="BW36" s="83">
        <f t="shared" si="13"/>
        <v>0</v>
      </c>
      <c r="BX36" s="83" t="e">
        <f t="shared" si="13"/>
        <v>#VALUE!</v>
      </c>
      <c r="BY36" s="83">
        <f t="shared" si="13"/>
        <v>21.604000000000003</v>
      </c>
      <c r="BZ36" s="83">
        <f t="shared" si="13"/>
        <v>183.38040000000001</v>
      </c>
    </row>
    <row r="37" spans="1:84" x14ac:dyDescent="0.25">
      <c r="A37" s="70" t="s">
        <v>196</v>
      </c>
      <c r="B37" s="63" t="s">
        <v>142</v>
      </c>
      <c r="C37" s="64" t="s">
        <v>143</v>
      </c>
      <c r="H37" s="82" t="s">
        <v>144</v>
      </c>
      <c r="I37" s="83">
        <f t="shared" si="14"/>
        <v>254.48349999999999</v>
      </c>
      <c r="J37" s="83">
        <f t="shared" si="15"/>
        <v>20.883699999999997</v>
      </c>
      <c r="K37" s="83">
        <f t="shared" si="15"/>
        <v>0</v>
      </c>
      <c r="L37" s="83">
        <f t="shared" si="15"/>
        <v>0</v>
      </c>
      <c r="M37" s="83">
        <f t="shared" si="15"/>
        <v>16.494700000000002</v>
      </c>
      <c r="N37" s="83">
        <f t="shared" si="15"/>
        <v>0</v>
      </c>
      <c r="O37" s="83">
        <f t="shared" si="15"/>
        <v>0</v>
      </c>
      <c r="P37" s="83">
        <f t="shared" si="15"/>
        <v>0</v>
      </c>
      <c r="Q37" s="83">
        <f t="shared" si="15"/>
        <v>4.3890000000000002</v>
      </c>
      <c r="R37" s="83">
        <f t="shared" si="15"/>
        <v>0</v>
      </c>
      <c r="S37" s="83">
        <f t="shared" si="15"/>
        <v>0</v>
      </c>
      <c r="T37" s="83">
        <f t="shared" si="15"/>
        <v>0</v>
      </c>
      <c r="U37" s="83">
        <f t="shared" si="15"/>
        <v>2.5720000000000001</v>
      </c>
      <c r="V37" s="83">
        <f t="shared" si="15"/>
        <v>0</v>
      </c>
      <c r="W37" s="83">
        <f t="shared" si="15"/>
        <v>0</v>
      </c>
      <c r="X37" s="83">
        <f t="shared" si="15"/>
        <v>2.5720000000000001</v>
      </c>
      <c r="Y37" s="83">
        <f t="shared" si="15"/>
        <v>0</v>
      </c>
      <c r="Z37" s="83">
        <f t="shared" si="15"/>
        <v>0</v>
      </c>
      <c r="AA37" s="83">
        <f t="shared" si="15"/>
        <v>0</v>
      </c>
      <c r="AB37" s="83">
        <f t="shared" si="15"/>
        <v>0</v>
      </c>
      <c r="AC37" s="83">
        <f t="shared" si="15"/>
        <v>0</v>
      </c>
      <c r="AD37" s="83">
        <f t="shared" si="15"/>
        <v>35.781399999999998</v>
      </c>
      <c r="AE37" s="83">
        <f t="shared" si="15"/>
        <v>0</v>
      </c>
      <c r="AF37" s="83">
        <f t="shared" si="15"/>
        <v>0</v>
      </c>
      <c r="AG37" s="83" t="e">
        <f t="shared" si="15"/>
        <v>#VALUE!</v>
      </c>
      <c r="AH37" s="83" t="e">
        <f t="shared" si="15"/>
        <v>#VALUE!</v>
      </c>
      <c r="AI37" s="83" t="e">
        <f t="shared" si="15"/>
        <v>#VALUE!</v>
      </c>
      <c r="AJ37" s="83">
        <f t="shared" si="15"/>
        <v>0</v>
      </c>
      <c r="AK37" s="83">
        <f t="shared" si="15"/>
        <v>10.1881</v>
      </c>
      <c r="AL37" s="83">
        <f t="shared" si="15"/>
        <v>7.2838000000000003</v>
      </c>
      <c r="AM37" s="83">
        <f t="shared" si="15"/>
        <v>0</v>
      </c>
      <c r="AN37" s="83">
        <f t="shared" si="15"/>
        <v>0</v>
      </c>
      <c r="AO37" s="83">
        <f t="shared" si="15"/>
        <v>0</v>
      </c>
      <c r="AP37" s="83">
        <f t="shared" si="15"/>
        <v>0</v>
      </c>
      <c r="AQ37" s="83">
        <f t="shared" si="15"/>
        <v>4.3099999999999999E-2</v>
      </c>
      <c r="AR37" s="83">
        <f t="shared" si="15"/>
        <v>0</v>
      </c>
      <c r="AS37" s="83">
        <f t="shared" si="15"/>
        <v>17.412400000000002</v>
      </c>
      <c r="AT37" s="83">
        <f t="shared" si="15"/>
        <v>0.6090000000000001</v>
      </c>
      <c r="AU37" s="83">
        <f t="shared" si="15"/>
        <v>0</v>
      </c>
      <c r="AV37" s="83">
        <f t="shared" si="15"/>
        <v>0</v>
      </c>
      <c r="AW37" s="83">
        <f t="shared" si="15"/>
        <v>0</v>
      </c>
      <c r="AX37" s="83">
        <f t="shared" si="15"/>
        <v>0.245</v>
      </c>
      <c r="AY37" s="83">
        <f t="shared" si="15"/>
        <v>0</v>
      </c>
      <c r="AZ37" s="83">
        <f t="shared" si="15"/>
        <v>0</v>
      </c>
      <c r="BA37" s="83">
        <f t="shared" si="15"/>
        <v>12.1698</v>
      </c>
      <c r="BB37" s="83">
        <f t="shared" si="15"/>
        <v>12.269600000000001</v>
      </c>
      <c r="BC37" s="83" t="e">
        <f t="shared" si="15"/>
        <v>#VALUE!</v>
      </c>
      <c r="BD37" s="83" t="e">
        <f t="shared" si="15"/>
        <v>#VALUE!</v>
      </c>
      <c r="BE37" s="83" t="e">
        <f t="shared" si="15"/>
        <v>#VALUE!</v>
      </c>
      <c r="BF37" s="83" t="e">
        <f t="shared" si="15"/>
        <v>#VALUE!</v>
      </c>
      <c r="BG37" s="83">
        <f t="shared" si="15"/>
        <v>0</v>
      </c>
      <c r="BH37" s="83">
        <f t="shared" si="15"/>
        <v>0</v>
      </c>
      <c r="BI37" s="83">
        <f t="shared" si="15"/>
        <v>9.495000000000001</v>
      </c>
      <c r="BJ37" s="83">
        <f t="shared" si="15"/>
        <v>0</v>
      </c>
      <c r="BK37" s="83">
        <f t="shared" si="15"/>
        <v>9.9999999999999992E-2</v>
      </c>
      <c r="BL37" s="83">
        <f t="shared" si="15"/>
        <v>1.0010000000000001</v>
      </c>
      <c r="BM37" s="83">
        <f t="shared" si="15"/>
        <v>0</v>
      </c>
      <c r="BN37" s="83">
        <f t="shared" si="15"/>
        <v>0</v>
      </c>
      <c r="BO37" s="83">
        <f t="shared" si="15"/>
        <v>0</v>
      </c>
      <c r="BP37" s="83">
        <f t="shared" si="15"/>
        <v>0</v>
      </c>
      <c r="BQ37" s="83">
        <f t="shared" si="15"/>
        <v>0</v>
      </c>
      <c r="BR37" s="83">
        <f t="shared" si="15"/>
        <v>0</v>
      </c>
      <c r="BS37" s="83">
        <f t="shared" si="15"/>
        <v>0.1656</v>
      </c>
      <c r="BT37" s="83">
        <f t="shared" si="15"/>
        <v>1.5080000000000002</v>
      </c>
      <c r="BU37" s="83">
        <f t="shared" si="15"/>
        <v>3.1970000000000001</v>
      </c>
      <c r="BV37" s="83">
        <f t="shared" si="13"/>
        <v>3.1970000000000001</v>
      </c>
      <c r="BW37" s="83">
        <f t="shared" si="13"/>
        <v>0</v>
      </c>
      <c r="BX37" s="83" t="e">
        <f t="shared" si="13"/>
        <v>#VALUE!</v>
      </c>
      <c r="BY37" s="83">
        <f t="shared" si="13"/>
        <v>1.9740000000000002</v>
      </c>
      <c r="BZ37" s="83">
        <f t="shared" si="13"/>
        <v>165.63600000000002</v>
      </c>
    </row>
    <row r="38" spans="1:84" x14ac:dyDescent="0.25">
      <c r="A38" s="70" t="s">
        <v>195</v>
      </c>
      <c r="B38" s="63" t="s">
        <v>142</v>
      </c>
      <c r="C38" s="64" t="s">
        <v>143</v>
      </c>
      <c r="H38" s="82" t="s">
        <v>144</v>
      </c>
      <c r="I38" s="83">
        <f t="shared" si="14"/>
        <v>62.819007460000023</v>
      </c>
      <c r="J38" s="83">
        <f t="shared" si="15"/>
        <v>4.2971568600000003</v>
      </c>
      <c r="K38" s="83">
        <f t="shared" si="15"/>
        <v>3.6413949000000003</v>
      </c>
      <c r="L38" s="83">
        <f t="shared" si="15"/>
        <v>0</v>
      </c>
      <c r="M38" s="83">
        <f t="shared" si="15"/>
        <v>0</v>
      </c>
      <c r="N38" s="83">
        <f t="shared" si="15"/>
        <v>0</v>
      </c>
      <c r="O38" s="83">
        <f t="shared" si="15"/>
        <v>0</v>
      </c>
      <c r="P38" s="83">
        <f t="shared" si="15"/>
        <v>0</v>
      </c>
      <c r="Q38" s="83">
        <f t="shared" si="15"/>
        <v>0.65576196000000009</v>
      </c>
      <c r="R38" s="83">
        <f t="shared" si="15"/>
        <v>0</v>
      </c>
      <c r="S38" s="83">
        <f t="shared" si="15"/>
        <v>0</v>
      </c>
      <c r="T38" s="83">
        <f t="shared" si="15"/>
        <v>0</v>
      </c>
      <c r="U38" s="83">
        <f t="shared" si="15"/>
        <v>0</v>
      </c>
      <c r="V38" s="83">
        <f t="shared" si="15"/>
        <v>0</v>
      </c>
      <c r="W38" s="83">
        <f t="shared" si="15"/>
        <v>0</v>
      </c>
      <c r="X38" s="83">
        <f t="shared" si="15"/>
        <v>0</v>
      </c>
      <c r="Y38" s="83">
        <f t="shared" si="15"/>
        <v>0</v>
      </c>
      <c r="Z38" s="83">
        <f t="shared" si="15"/>
        <v>0</v>
      </c>
      <c r="AA38" s="83">
        <f t="shared" si="15"/>
        <v>0</v>
      </c>
      <c r="AB38" s="83">
        <f t="shared" si="15"/>
        <v>0</v>
      </c>
      <c r="AC38" s="83">
        <f t="shared" si="15"/>
        <v>0</v>
      </c>
      <c r="AD38" s="83">
        <f t="shared" si="15"/>
        <v>1.8647493999999998</v>
      </c>
      <c r="AE38" s="83">
        <f t="shared" si="15"/>
        <v>0</v>
      </c>
      <c r="AF38" s="83">
        <f t="shared" si="15"/>
        <v>0</v>
      </c>
      <c r="AG38" s="83" t="e">
        <f t="shared" si="15"/>
        <v>#VALUE!</v>
      </c>
      <c r="AH38" s="83" t="e">
        <f t="shared" si="15"/>
        <v>#VALUE!</v>
      </c>
      <c r="AI38" s="83" t="e">
        <f t="shared" si="15"/>
        <v>#VALUE!</v>
      </c>
      <c r="AJ38" s="83">
        <f t="shared" si="15"/>
        <v>0</v>
      </c>
      <c r="AK38" s="83">
        <f t="shared" si="15"/>
        <v>0</v>
      </c>
      <c r="AL38" s="83">
        <f t="shared" si="15"/>
        <v>3.1490000000000004E-2</v>
      </c>
      <c r="AM38" s="83">
        <f t="shared" si="15"/>
        <v>0</v>
      </c>
      <c r="AN38" s="83">
        <f t="shared" si="15"/>
        <v>0</v>
      </c>
      <c r="AO38" s="83">
        <f t="shared" si="15"/>
        <v>0</v>
      </c>
      <c r="AP38" s="83">
        <f t="shared" si="15"/>
        <v>0</v>
      </c>
      <c r="AQ38" s="83">
        <f t="shared" si="15"/>
        <v>0</v>
      </c>
      <c r="AR38" s="83">
        <f t="shared" si="15"/>
        <v>0</v>
      </c>
      <c r="AS38" s="83">
        <f t="shared" si="15"/>
        <v>1.4124639999999999</v>
      </c>
      <c r="AT38" s="83">
        <f t="shared" si="15"/>
        <v>0.14527840000000003</v>
      </c>
      <c r="AU38" s="83">
        <f t="shared" si="15"/>
        <v>0</v>
      </c>
      <c r="AV38" s="83">
        <f t="shared" si="15"/>
        <v>0</v>
      </c>
      <c r="AW38" s="83">
        <f t="shared" si="15"/>
        <v>0</v>
      </c>
      <c r="AX38" s="83">
        <f t="shared" si="15"/>
        <v>0.27551700000000001</v>
      </c>
      <c r="AY38" s="83">
        <f t="shared" si="15"/>
        <v>0</v>
      </c>
      <c r="AZ38" s="83">
        <f t="shared" si="15"/>
        <v>0</v>
      </c>
      <c r="BA38" s="83">
        <f t="shared" si="15"/>
        <v>0</v>
      </c>
      <c r="BB38" s="83">
        <f t="shared" si="15"/>
        <v>1.2586668000000001</v>
      </c>
      <c r="BC38" s="83" t="e">
        <f t="shared" si="15"/>
        <v>#VALUE!</v>
      </c>
      <c r="BD38" s="83" t="e">
        <f t="shared" si="15"/>
        <v>#VALUE!</v>
      </c>
      <c r="BE38" s="83" t="e">
        <f t="shared" si="15"/>
        <v>#VALUE!</v>
      </c>
      <c r="BF38" s="83" t="e">
        <f t="shared" si="15"/>
        <v>#VALUE!</v>
      </c>
      <c r="BG38" s="83">
        <f t="shared" si="15"/>
        <v>0</v>
      </c>
      <c r="BH38" s="83">
        <f t="shared" si="15"/>
        <v>0.50700000000000001</v>
      </c>
      <c r="BI38" s="83">
        <f t="shared" si="15"/>
        <v>0.68020000000000003</v>
      </c>
      <c r="BJ38" s="83">
        <f t="shared" si="15"/>
        <v>7.0980799999999997E-2</v>
      </c>
      <c r="BK38" s="83">
        <f t="shared" si="15"/>
        <v>0</v>
      </c>
      <c r="BL38" s="83">
        <f t="shared" si="15"/>
        <v>0</v>
      </c>
      <c r="BM38" s="83">
        <f t="shared" si="15"/>
        <v>0</v>
      </c>
      <c r="BN38" s="83">
        <f t="shared" si="15"/>
        <v>0</v>
      </c>
      <c r="BO38" s="83">
        <f t="shared" si="15"/>
        <v>0</v>
      </c>
      <c r="BP38" s="83">
        <f t="shared" si="15"/>
        <v>4.86E-4</v>
      </c>
      <c r="BQ38" s="83">
        <f t="shared" si="15"/>
        <v>0</v>
      </c>
      <c r="BR38" s="83">
        <f t="shared" si="15"/>
        <v>0</v>
      </c>
      <c r="BS38" s="83">
        <f t="shared" si="15"/>
        <v>0</v>
      </c>
      <c r="BT38" s="83">
        <f t="shared" si="15"/>
        <v>0</v>
      </c>
      <c r="BU38" s="83">
        <f t="shared" si="15"/>
        <v>0</v>
      </c>
      <c r="BV38" s="83">
        <f t="shared" si="13"/>
        <v>0</v>
      </c>
      <c r="BW38" s="83">
        <f t="shared" si="13"/>
        <v>0</v>
      </c>
      <c r="BX38" s="83" t="e">
        <f t="shared" si="13"/>
        <v>#VALUE!</v>
      </c>
      <c r="BY38" s="83">
        <f t="shared" si="13"/>
        <v>0</v>
      </c>
      <c r="BZ38" s="83">
        <f t="shared" si="13"/>
        <v>55.398434400000021</v>
      </c>
    </row>
    <row r="39" spans="1:84" x14ac:dyDescent="0.25">
      <c r="A39" s="70" t="s">
        <v>198</v>
      </c>
      <c r="B39" s="63" t="s">
        <v>142</v>
      </c>
      <c r="C39" s="64" t="s">
        <v>143</v>
      </c>
      <c r="H39" s="82" t="s">
        <v>144</v>
      </c>
      <c r="I39" s="83">
        <f t="shared" si="14"/>
        <v>1326.1542618560002</v>
      </c>
      <c r="J39" s="83">
        <f t="shared" si="15"/>
        <v>51.506045159999999</v>
      </c>
      <c r="K39" s="83">
        <f t="shared" si="15"/>
        <v>3.6413949000000003</v>
      </c>
      <c r="L39" s="83">
        <f t="shared" si="15"/>
        <v>0</v>
      </c>
      <c r="M39" s="83">
        <f t="shared" si="15"/>
        <v>37.081355199999997</v>
      </c>
      <c r="N39" s="83">
        <f t="shared" si="15"/>
        <v>0</v>
      </c>
      <c r="O39" s="83">
        <f t="shared" si="15"/>
        <v>0</v>
      </c>
      <c r="P39" s="83">
        <f t="shared" si="15"/>
        <v>0</v>
      </c>
      <c r="Q39" s="83">
        <f t="shared" si="15"/>
        <v>10.783295060000002</v>
      </c>
      <c r="R39" s="83">
        <f t="shared" si="15"/>
        <v>0</v>
      </c>
      <c r="S39" s="83">
        <f t="shared" si="15"/>
        <v>0</v>
      </c>
      <c r="T39" s="83">
        <f t="shared" si="15"/>
        <v>0</v>
      </c>
      <c r="U39" s="83">
        <f t="shared" si="15"/>
        <v>15.0809</v>
      </c>
      <c r="V39" s="83">
        <f t="shared" si="15"/>
        <v>3.0600000000000002E-2</v>
      </c>
      <c r="W39" s="83">
        <f t="shared" si="15"/>
        <v>6.4773000000000005</v>
      </c>
      <c r="X39" s="83">
        <f t="shared" si="15"/>
        <v>6.2660000000000009</v>
      </c>
      <c r="Y39" s="83">
        <f t="shared" si="15"/>
        <v>2.3069999999999999</v>
      </c>
      <c r="Z39" s="83">
        <f t="shared" si="15"/>
        <v>6.3701600000000003</v>
      </c>
      <c r="AA39" s="83">
        <f t="shared" si="15"/>
        <v>6.3701600000000003</v>
      </c>
      <c r="AB39" s="83">
        <f t="shared" si="15"/>
        <v>0</v>
      </c>
      <c r="AC39" s="83">
        <f t="shared" si="15"/>
        <v>0</v>
      </c>
      <c r="AD39" s="83">
        <f t="shared" si="15"/>
        <v>145.83680837</v>
      </c>
      <c r="AE39" s="83">
        <f t="shared" si="15"/>
        <v>0</v>
      </c>
      <c r="AF39" s="83">
        <f t="shared" si="15"/>
        <v>0</v>
      </c>
      <c r="AG39" s="83">
        <f t="shared" si="15"/>
        <v>0</v>
      </c>
      <c r="AH39" s="83">
        <f t="shared" si="15"/>
        <v>0</v>
      </c>
      <c r="AI39" s="83">
        <f t="shared" si="15"/>
        <v>0</v>
      </c>
      <c r="AJ39" s="83">
        <f t="shared" si="15"/>
        <v>0</v>
      </c>
      <c r="AK39" s="83">
        <f t="shared" si="15"/>
        <v>10.1881</v>
      </c>
      <c r="AL39" s="83">
        <f t="shared" si="15"/>
        <v>40.004991683999997</v>
      </c>
      <c r="AM39" s="83">
        <f t="shared" si="15"/>
        <v>0.28306834000000003</v>
      </c>
      <c r="AN39" s="83">
        <f t="shared" si="15"/>
        <v>0</v>
      </c>
      <c r="AO39" s="83">
        <f t="shared" si="15"/>
        <v>0</v>
      </c>
      <c r="AP39" s="83">
        <f t="shared" si="15"/>
        <v>0</v>
      </c>
      <c r="AQ39" s="83">
        <f t="shared" si="15"/>
        <v>4.5274999999999996E-2</v>
      </c>
      <c r="AR39" s="83">
        <f t="shared" si="15"/>
        <v>2.9681000000000002</v>
      </c>
      <c r="AS39" s="83">
        <f t="shared" si="15"/>
        <v>61.358948134000002</v>
      </c>
      <c r="AT39" s="83">
        <f t="shared" si="15"/>
        <v>18.111128400000002</v>
      </c>
      <c r="AU39" s="83">
        <f t="shared" si="15"/>
        <v>0</v>
      </c>
      <c r="AV39" s="83">
        <f t="shared" si="15"/>
        <v>0</v>
      </c>
      <c r="AW39" s="83">
        <f t="shared" si="15"/>
        <v>0</v>
      </c>
      <c r="AX39" s="83">
        <f t="shared" si="15"/>
        <v>12.100196812</v>
      </c>
      <c r="AY39" s="83">
        <f t="shared" si="15"/>
        <v>0</v>
      </c>
      <c r="AZ39" s="83">
        <f t="shared" si="15"/>
        <v>0.77700000000000002</v>
      </c>
      <c r="BA39" s="83">
        <f t="shared" si="15"/>
        <v>80.502720300000007</v>
      </c>
      <c r="BB39" s="83">
        <f t="shared" si="15"/>
        <v>366.44471522600014</v>
      </c>
      <c r="BC39" s="83">
        <f t="shared" si="15"/>
        <v>0</v>
      </c>
      <c r="BD39" s="83">
        <f t="shared" si="15"/>
        <v>0</v>
      </c>
      <c r="BE39" s="83">
        <f t="shared" si="15"/>
        <v>0</v>
      </c>
      <c r="BF39" s="83">
        <f t="shared" si="15"/>
        <v>0</v>
      </c>
      <c r="BG39" s="83">
        <f t="shared" si="15"/>
        <v>0</v>
      </c>
      <c r="BH39" s="83">
        <f t="shared" si="15"/>
        <v>0.50700000000000001</v>
      </c>
      <c r="BI39" s="83">
        <f t="shared" si="15"/>
        <v>350.57074399999999</v>
      </c>
      <c r="BJ39" s="83">
        <f t="shared" si="15"/>
        <v>7.0980799999999997E-2</v>
      </c>
      <c r="BK39" s="83">
        <f t="shared" si="15"/>
        <v>3.9895339999999999</v>
      </c>
      <c r="BL39" s="83">
        <f t="shared" si="15"/>
        <v>3.914777</v>
      </c>
      <c r="BM39" s="83">
        <f t="shared" si="15"/>
        <v>0</v>
      </c>
      <c r="BN39" s="83">
        <f t="shared" si="15"/>
        <v>6.3229460000000003E-3</v>
      </c>
      <c r="BO39" s="83">
        <f t="shared" si="15"/>
        <v>1.3035810000000001</v>
      </c>
      <c r="BP39" s="83">
        <f t="shared" si="15"/>
        <v>2.2468504200000003</v>
      </c>
      <c r="BQ39" s="83">
        <f t="shared" si="15"/>
        <v>0</v>
      </c>
      <c r="BR39" s="83">
        <f t="shared" si="15"/>
        <v>0</v>
      </c>
      <c r="BS39" s="83">
        <f t="shared" si="15"/>
        <v>0.34173006</v>
      </c>
      <c r="BT39" s="83">
        <f t="shared" si="15"/>
        <v>3.4931950000000005</v>
      </c>
      <c r="BU39" s="83">
        <f t="shared" ref="BU39:BZ39" si="16">BU29*0.041868</f>
        <v>6.1365470000000002</v>
      </c>
      <c r="BV39" s="83">
        <f t="shared" si="16"/>
        <v>4.0810000000000004</v>
      </c>
      <c r="BW39" s="83">
        <f t="shared" si="16"/>
        <v>2.0555469999999998</v>
      </c>
      <c r="BX39" s="83">
        <f t="shared" si="16"/>
        <v>0</v>
      </c>
      <c r="BY39" s="83">
        <f t="shared" si="16"/>
        <v>79.639963000000009</v>
      </c>
      <c r="BZ39" s="83">
        <f t="shared" si="16"/>
        <v>574.63640279999993</v>
      </c>
    </row>
    <row r="40" spans="1:84" x14ac:dyDescent="0.25">
      <c r="A40" s="70"/>
    </row>
    <row r="41" spans="1:84" x14ac:dyDescent="0.25">
      <c r="A41" s="70"/>
    </row>
    <row r="42" spans="1:84" x14ac:dyDescent="0.25">
      <c r="A42" s="70"/>
    </row>
    <row r="44" spans="1:84" s="79" customFormat="1" ht="67.5" x14ac:dyDescent="0.25">
      <c r="A44" s="71"/>
      <c r="B44" s="71"/>
      <c r="C44" s="71"/>
      <c r="D44" s="72" t="s">
        <v>24</v>
      </c>
      <c r="E44" s="72"/>
      <c r="F44" s="73">
        <v>2013</v>
      </c>
      <c r="G44" s="74"/>
      <c r="H44" s="75"/>
      <c r="I44" s="76" t="s">
        <v>147</v>
      </c>
      <c r="J44" s="76" t="s">
        <v>148</v>
      </c>
      <c r="K44" s="77" t="s">
        <v>28</v>
      </c>
      <c r="L44" s="77" t="s">
        <v>29</v>
      </c>
      <c r="M44" s="77" t="s">
        <v>30</v>
      </c>
      <c r="N44" s="77" t="s">
        <v>31</v>
      </c>
      <c r="O44" s="77" t="s">
        <v>149</v>
      </c>
      <c r="P44" s="77" t="s">
        <v>150</v>
      </c>
      <c r="Q44" s="77" t="s">
        <v>34</v>
      </c>
      <c r="R44" s="77" t="s">
        <v>35</v>
      </c>
      <c r="S44" s="77" t="s">
        <v>36</v>
      </c>
      <c r="T44" s="77" t="s">
        <v>151</v>
      </c>
      <c r="U44" s="76" t="s">
        <v>152</v>
      </c>
      <c r="V44" s="77" t="s">
        <v>153</v>
      </c>
      <c r="W44" s="77" t="s">
        <v>154</v>
      </c>
      <c r="X44" s="77" t="s">
        <v>66</v>
      </c>
      <c r="Y44" s="77" t="s">
        <v>155</v>
      </c>
      <c r="Z44" s="76" t="s">
        <v>156</v>
      </c>
      <c r="AA44" s="77" t="s">
        <v>38</v>
      </c>
      <c r="AB44" s="77" t="s">
        <v>39</v>
      </c>
      <c r="AC44" s="76" t="s">
        <v>157</v>
      </c>
      <c r="AD44" s="76" t="s">
        <v>158</v>
      </c>
      <c r="AE44" s="77" t="s">
        <v>42</v>
      </c>
      <c r="AF44" s="77" t="s">
        <v>159</v>
      </c>
      <c r="AG44" s="77" t="s">
        <v>160</v>
      </c>
      <c r="AH44" s="77" t="s">
        <v>161</v>
      </c>
      <c r="AI44" s="77" t="s">
        <v>162</v>
      </c>
      <c r="AJ44" s="77" t="s">
        <v>47</v>
      </c>
      <c r="AK44" s="77" t="s">
        <v>48</v>
      </c>
      <c r="AL44" s="77" t="s">
        <v>163</v>
      </c>
      <c r="AM44" s="78" t="s">
        <v>164</v>
      </c>
      <c r="AN44" s="77" t="s">
        <v>165</v>
      </c>
      <c r="AO44" s="77" t="s">
        <v>166</v>
      </c>
      <c r="AP44" s="78" t="s">
        <v>167</v>
      </c>
      <c r="AQ44" s="77" t="s">
        <v>168</v>
      </c>
      <c r="AR44" s="77" t="s">
        <v>55</v>
      </c>
      <c r="AS44" s="78" t="s">
        <v>169</v>
      </c>
      <c r="AT44" s="77" t="s">
        <v>170</v>
      </c>
      <c r="AU44" s="78" t="s">
        <v>171</v>
      </c>
      <c r="AV44" s="77" t="s">
        <v>59</v>
      </c>
      <c r="AW44" s="77" t="s">
        <v>60</v>
      </c>
      <c r="AX44" s="77" t="s">
        <v>172</v>
      </c>
      <c r="AY44" s="77" t="s">
        <v>173</v>
      </c>
      <c r="AZ44" s="77" t="s">
        <v>174</v>
      </c>
      <c r="BA44" s="76" t="s">
        <v>19</v>
      </c>
      <c r="BB44" s="76" t="s">
        <v>175</v>
      </c>
      <c r="BC44" s="77" t="s">
        <v>176</v>
      </c>
      <c r="BD44" s="77" t="s">
        <v>177</v>
      </c>
      <c r="BE44" s="77" t="s">
        <v>178</v>
      </c>
      <c r="BF44" s="77" t="s">
        <v>179</v>
      </c>
      <c r="BG44" s="77" t="s">
        <v>73</v>
      </c>
      <c r="BH44" s="77" t="s">
        <v>180</v>
      </c>
      <c r="BI44" s="77" t="s">
        <v>110</v>
      </c>
      <c r="BJ44" s="77" t="s">
        <v>76</v>
      </c>
      <c r="BK44" s="77" t="s">
        <v>181</v>
      </c>
      <c r="BL44" s="77" t="s">
        <v>182</v>
      </c>
      <c r="BM44" s="77" t="s">
        <v>183</v>
      </c>
      <c r="BN44" s="77" t="s">
        <v>184</v>
      </c>
      <c r="BO44" s="77" t="s">
        <v>185</v>
      </c>
      <c r="BP44" s="77" t="s">
        <v>186</v>
      </c>
      <c r="BQ44" s="77" t="s">
        <v>187</v>
      </c>
      <c r="BR44" s="77" t="s">
        <v>188</v>
      </c>
      <c r="BS44" s="77" t="s">
        <v>82</v>
      </c>
      <c r="BT44" s="77" t="s">
        <v>189</v>
      </c>
      <c r="BU44" s="76" t="s">
        <v>190</v>
      </c>
      <c r="BV44" s="77" t="s">
        <v>191</v>
      </c>
      <c r="BW44" s="77" t="s">
        <v>192</v>
      </c>
      <c r="BX44" s="76" t="s">
        <v>87</v>
      </c>
      <c r="BY44" s="76" t="s">
        <v>193</v>
      </c>
      <c r="BZ44" s="76" t="s">
        <v>20</v>
      </c>
      <c r="CE44" s="80"/>
      <c r="CF44" s="81"/>
    </row>
    <row r="46" spans="1:84" s="70" customFormat="1" ht="11.25" customHeight="1" x14ac:dyDescent="0.25">
      <c r="A46" s="70" t="s">
        <v>146</v>
      </c>
      <c r="B46" s="63" t="s">
        <v>142</v>
      </c>
      <c r="C46" s="64" t="s">
        <v>143</v>
      </c>
      <c r="D46" s="64"/>
      <c r="E46" s="64"/>
      <c r="F46" s="64"/>
      <c r="G46" s="65"/>
      <c r="H46" s="66" t="s">
        <v>144</v>
      </c>
      <c r="I46" s="67">
        <v>2179.3918983471867</v>
      </c>
      <c r="J46" s="67">
        <v>93.662224132989394</v>
      </c>
      <c r="K46" s="68">
        <v>0</v>
      </c>
      <c r="L46" s="68">
        <v>0</v>
      </c>
      <c r="M46" s="68">
        <v>78.96603611349957</v>
      </c>
      <c r="N46" s="68">
        <v>0</v>
      </c>
      <c r="O46" s="68">
        <v>0</v>
      </c>
      <c r="P46" s="68">
        <v>0</v>
      </c>
      <c r="Q46" s="68">
        <v>14.696188019489824</v>
      </c>
      <c r="R46" s="68">
        <v>0</v>
      </c>
      <c r="S46" s="68">
        <v>0</v>
      </c>
      <c r="T46" s="68">
        <v>0</v>
      </c>
      <c r="U46" s="67">
        <v>0</v>
      </c>
      <c r="V46" s="68">
        <v>0</v>
      </c>
      <c r="W46" s="68">
        <v>0</v>
      </c>
      <c r="X46" s="68">
        <v>0</v>
      </c>
      <c r="Y46" s="68">
        <v>0</v>
      </c>
      <c r="Z46" s="67">
        <v>0</v>
      </c>
      <c r="AA46" s="68">
        <v>0</v>
      </c>
      <c r="AB46" s="68">
        <v>0</v>
      </c>
      <c r="AC46" s="67">
        <v>0</v>
      </c>
      <c r="AD46" s="67">
        <v>409.998089232827</v>
      </c>
      <c r="AE46" s="68">
        <v>0</v>
      </c>
      <c r="AF46" s="68">
        <v>0</v>
      </c>
      <c r="AG46" s="68" t="s">
        <v>145</v>
      </c>
      <c r="AH46" s="68" t="s">
        <v>145</v>
      </c>
      <c r="AI46" s="68" t="s">
        <v>145</v>
      </c>
      <c r="AJ46" s="68">
        <v>0</v>
      </c>
      <c r="AK46" s="68">
        <v>0</v>
      </c>
      <c r="AL46" s="68">
        <v>25.269895863189074</v>
      </c>
      <c r="AM46" s="68">
        <v>0</v>
      </c>
      <c r="AN46" s="68">
        <v>0</v>
      </c>
      <c r="AO46" s="68">
        <v>0</v>
      </c>
      <c r="AP46" s="68">
        <v>0</v>
      </c>
      <c r="AQ46" s="68">
        <v>0</v>
      </c>
      <c r="AR46" s="68">
        <v>0</v>
      </c>
      <c r="AS46" s="68">
        <v>191.73593197668868</v>
      </c>
      <c r="AT46" s="68">
        <v>48.246871118754179</v>
      </c>
      <c r="AU46" s="68">
        <v>0</v>
      </c>
      <c r="AV46" s="68">
        <v>0</v>
      </c>
      <c r="AW46" s="68">
        <v>0</v>
      </c>
      <c r="AX46" s="68">
        <v>144.74539027419507</v>
      </c>
      <c r="AY46" s="68">
        <v>0</v>
      </c>
      <c r="AZ46" s="68">
        <v>0</v>
      </c>
      <c r="BA46" s="67">
        <v>676.3327601031815</v>
      </c>
      <c r="BB46" s="67">
        <v>165.07666953281745</v>
      </c>
      <c r="BC46" s="68" t="s">
        <v>145</v>
      </c>
      <c r="BD46" s="68" t="s">
        <v>145</v>
      </c>
      <c r="BE46" s="68" t="s">
        <v>145</v>
      </c>
      <c r="BF46" s="68" t="s">
        <v>145</v>
      </c>
      <c r="BG46" s="68">
        <v>0</v>
      </c>
      <c r="BH46" s="68">
        <v>0</v>
      </c>
      <c r="BI46" s="68">
        <v>99.841382440049671</v>
      </c>
      <c r="BJ46" s="68">
        <v>0</v>
      </c>
      <c r="BK46" s="68">
        <v>5.4245485812553742</v>
      </c>
      <c r="BL46" s="68">
        <v>19.302092290054453</v>
      </c>
      <c r="BM46" s="68">
        <v>0</v>
      </c>
      <c r="BN46" s="68">
        <v>0</v>
      </c>
      <c r="BO46" s="68">
        <v>0</v>
      </c>
      <c r="BP46" s="68">
        <v>0</v>
      </c>
      <c r="BQ46" s="68">
        <v>0</v>
      </c>
      <c r="BR46" s="68">
        <v>0</v>
      </c>
      <c r="BS46" s="68">
        <v>0</v>
      </c>
      <c r="BT46" s="69">
        <v>40.508646221457916</v>
      </c>
      <c r="BU46" s="68">
        <v>15.787713767077481</v>
      </c>
      <c r="BV46" s="68">
        <v>0</v>
      </c>
      <c r="BW46" s="68">
        <v>15.787713767077481</v>
      </c>
      <c r="BX46" s="67" t="s">
        <v>145</v>
      </c>
      <c r="BY46" s="67">
        <v>99.789815610967793</v>
      </c>
      <c r="BZ46" s="67">
        <v>718.74462596732599</v>
      </c>
    </row>
    <row r="47" spans="1:84" s="70" customFormat="1" ht="11.25" customHeight="1" x14ac:dyDescent="0.25">
      <c r="A47" s="70" t="s">
        <v>194</v>
      </c>
      <c r="B47" s="63" t="s">
        <v>142</v>
      </c>
      <c r="C47" s="64" t="s">
        <v>143</v>
      </c>
      <c r="D47" s="64"/>
      <c r="E47" s="64"/>
      <c r="F47" s="64"/>
      <c r="G47" s="65"/>
      <c r="H47" s="66" t="s">
        <v>144</v>
      </c>
      <c r="I47" s="67">
        <v>10270.434802641637</v>
      </c>
      <c r="J47" s="67">
        <v>103.25790579917837</v>
      </c>
      <c r="K47" s="68">
        <v>0</v>
      </c>
      <c r="L47" s="68">
        <v>0</v>
      </c>
      <c r="M47" s="68">
        <v>64.767889557657398</v>
      </c>
      <c r="N47" s="68">
        <v>0</v>
      </c>
      <c r="O47" s="68">
        <v>0</v>
      </c>
      <c r="P47" s="68">
        <v>0</v>
      </c>
      <c r="Q47" s="68">
        <v>38.490016241520969</v>
      </c>
      <c r="R47" s="68">
        <v>0</v>
      </c>
      <c r="S47" s="68">
        <v>0</v>
      </c>
      <c r="T47" s="68">
        <v>0</v>
      </c>
      <c r="U47" s="67">
        <v>117.06792777300086</v>
      </c>
      <c r="V47" s="68">
        <v>0</v>
      </c>
      <c r="W47" s="68">
        <v>82.244196044711956</v>
      </c>
      <c r="X47" s="68">
        <v>0</v>
      </c>
      <c r="Y47" s="68">
        <v>34.823731728288905</v>
      </c>
      <c r="Z47" s="67">
        <v>173.34035540269417</v>
      </c>
      <c r="AA47" s="68">
        <v>173.34035540269417</v>
      </c>
      <c r="AB47" s="68">
        <v>0</v>
      </c>
      <c r="AC47" s="67">
        <v>0</v>
      </c>
      <c r="AD47" s="67">
        <v>1241.4807251361422</v>
      </c>
      <c r="AE47" s="68">
        <v>0</v>
      </c>
      <c r="AF47" s="68">
        <v>0</v>
      </c>
      <c r="AG47" s="68" t="s">
        <v>145</v>
      </c>
      <c r="AH47" s="68" t="s">
        <v>145</v>
      </c>
      <c r="AI47" s="68" t="s">
        <v>145</v>
      </c>
      <c r="AJ47" s="68">
        <v>0</v>
      </c>
      <c r="AK47" s="68">
        <v>0</v>
      </c>
      <c r="AL47" s="68">
        <v>403.63762300563667</v>
      </c>
      <c r="AM47" s="68">
        <v>2.0731823827266647</v>
      </c>
      <c r="AN47" s="68">
        <v>0</v>
      </c>
      <c r="AO47" s="68">
        <v>0</v>
      </c>
      <c r="AP47" s="68">
        <v>0</v>
      </c>
      <c r="AQ47" s="68">
        <v>0</v>
      </c>
      <c r="AR47" s="68">
        <v>80.414636476545326</v>
      </c>
      <c r="AS47" s="68">
        <v>505.58899398108343</v>
      </c>
      <c r="AT47" s="68">
        <v>192.02254705264161</v>
      </c>
      <c r="AU47" s="68">
        <v>0</v>
      </c>
      <c r="AV47" s="68">
        <v>0</v>
      </c>
      <c r="AW47" s="68">
        <v>0</v>
      </c>
      <c r="AX47" s="68">
        <v>43.604065157160591</v>
      </c>
      <c r="AY47" s="68">
        <v>0</v>
      </c>
      <c r="AZ47" s="68">
        <v>14.139677080347759</v>
      </c>
      <c r="BA47" s="67">
        <v>629.21324161650909</v>
      </c>
      <c r="BB47" s="67">
        <v>3213.2256930591379</v>
      </c>
      <c r="BC47" s="68" t="s">
        <v>145</v>
      </c>
      <c r="BD47" s="68" t="s">
        <v>145</v>
      </c>
      <c r="BE47" s="68" t="s">
        <v>145</v>
      </c>
      <c r="BF47" s="68" t="s">
        <v>145</v>
      </c>
      <c r="BG47" s="68">
        <v>0</v>
      </c>
      <c r="BH47" s="68">
        <v>0</v>
      </c>
      <c r="BI47" s="68">
        <v>3162.2480175790579</v>
      </c>
      <c r="BJ47" s="68">
        <v>0</v>
      </c>
      <c r="BK47" s="68">
        <v>5.2068405464794107</v>
      </c>
      <c r="BL47" s="68">
        <v>45.691220024839971</v>
      </c>
      <c r="BM47" s="68">
        <v>0</v>
      </c>
      <c r="BN47" s="68">
        <v>0</v>
      </c>
      <c r="BO47" s="68">
        <v>0</v>
      </c>
      <c r="BP47" s="68">
        <v>0</v>
      </c>
      <c r="BQ47" s="68">
        <v>0</v>
      </c>
      <c r="BR47" s="68">
        <v>0</v>
      </c>
      <c r="BS47" s="68">
        <v>7.9614908760867492E-2</v>
      </c>
      <c r="BT47" s="69">
        <v>0</v>
      </c>
      <c r="BU47" s="68">
        <v>52.713289385688356</v>
      </c>
      <c r="BV47" s="68">
        <v>24.290627687016336</v>
      </c>
      <c r="BW47" s="68">
        <v>28.422661698672016</v>
      </c>
      <c r="BX47" s="67" t="s">
        <v>145</v>
      </c>
      <c r="BY47" s="67">
        <v>1412.1047100410813</v>
      </c>
      <c r="BZ47" s="67">
        <v>3328.0309544282036</v>
      </c>
    </row>
    <row r="48" spans="1:84" s="70" customFormat="1" ht="11.25" customHeight="1" x14ac:dyDescent="0.25">
      <c r="A48" s="70" t="s">
        <v>197</v>
      </c>
      <c r="B48" s="63" t="s">
        <v>142</v>
      </c>
      <c r="C48" s="64" t="s">
        <v>143</v>
      </c>
      <c r="D48" s="64"/>
      <c r="E48" s="64"/>
      <c r="F48" s="64"/>
      <c r="G48" s="65"/>
      <c r="H48" s="66" t="s">
        <v>144</v>
      </c>
      <c r="I48" s="67">
        <v>11025.49880505398</v>
      </c>
      <c r="J48" s="67">
        <v>369.08713098308971</v>
      </c>
      <c r="K48" s="68">
        <v>0</v>
      </c>
      <c r="L48" s="68">
        <v>0</v>
      </c>
      <c r="M48" s="68">
        <v>290.61765548867868</v>
      </c>
      <c r="N48" s="68">
        <v>0</v>
      </c>
      <c r="O48" s="68">
        <v>0</v>
      </c>
      <c r="P48" s="68">
        <v>0</v>
      </c>
      <c r="Q48" s="68">
        <v>78.469475494411</v>
      </c>
      <c r="R48" s="68">
        <v>0</v>
      </c>
      <c r="S48" s="68">
        <v>0</v>
      </c>
      <c r="T48" s="68">
        <v>0</v>
      </c>
      <c r="U48" s="67">
        <v>177.56042801184677</v>
      </c>
      <c r="V48" s="68">
        <v>0.30094582975064488</v>
      </c>
      <c r="W48" s="68">
        <v>87.596732588134131</v>
      </c>
      <c r="X48" s="68">
        <v>89.662749593961976</v>
      </c>
      <c r="Y48" s="68">
        <v>0</v>
      </c>
      <c r="Z48" s="67">
        <v>6.1908856405846944</v>
      </c>
      <c r="AA48" s="68">
        <v>6.1908856405846944</v>
      </c>
      <c r="AB48" s="68">
        <v>0</v>
      </c>
      <c r="AC48" s="67">
        <v>0</v>
      </c>
      <c r="AD48" s="67">
        <v>1073.0965892805959</v>
      </c>
      <c r="AE48" s="68">
        <v>0</v>
      </c>
      <c r="AF48" s="68">
        <v>0</v>
      </c>
      <c r="AG48" s="68" t="s">
        <v>145</v>
      </c>
      <c r="AH48" s="68" t="s">
        <v>145</v>
      </c>
      <c r="AI48" s="68" t="s">
        <v>145</v>
      </c>
      <c r="AJ48" s="68">
        <v>0</v>
      </c>
      <c r="AK48" s="68">
        <v>0</v>
      </c>
      <c r="AL48" s="68">
        <v>332.15517817903878</v>
      </c>
      <c r="AM48" s="68">
        <v>4.7666833858794293</v>
      </c>
      <c r="AN48" s="68">
        <v>0</v>
      </c>
      <c r="AO48" s="68">
        <v>0</v>
      </c>
      <c r="AP48" s="68">
        <v>0</v>
      </c>
      <c r="AQ48" s="68">
        <v>0</v>
      </c>
      <c r="AR48" s="68">
        <v>0</v>
      </c>
      <c r="AS48" s="68">
        <v>359.17858507690835</v>
      </c>
      <c r="AT48" s="68">
        <v>343.28131269704778</v>
      </c>
      <c r="AU48" s="68">
        <v>0</v>
      </c>
      <c r="AV48" s="68">
        <v>0</v>
      </c>
      <c r="AW48" s="68">
        <v>0</v>
      </c>
      <c r="AX48" s="68">
        <v>33.714829941721604</v>
      </c>
      <c r="AY48" s="68">
        <v>0</v>
      </c>
      <c r="AZ48" s="68">
        <v>0</v>
      </c>
      <c r="BA48" s="67">
        <v>280.35253654342216</v>
      </c>
      <c r="BB48" s="67">
        <v>4188.6102983185247</v>
      </c>
      <c r="BC48" s="68" t="s">
        <v>145</v>
      </c>
      <c r="BD48" s="68" t="s">
        <v>145</v>
      </c>
      <c r="BE48" s="68" t="s">
        <v>145</v>
      </c>
      <c r="BF48" s="68" t="s">
        <v>145</v>
      </c>
      <c r="BG48" s="68">
        <v>0</v>
      </c>
      <c r="BH48" s="68">
        <v>0</v>
      </c>
      <c r="BI48" s="68">
        <v>4172.9483137479701</v>
      </c>
      <c r="BJ48" s="68">
        <v>0</v>
      </c>
      <c r="BK48" s="68">
        <v>0.90761440718448461</v>
      </c>
      <c r="BL48" s="68">
        <v>0</v>
      </c>
      <c r="BM48" s="68">
        <v>1.1038748925193465</v>
      </c>
      <c r="BN48" s="68">
        <v>0.26246775580395532</v>
      </c>
      <c r="BO48" s="68">
        <v>1.7498073946689594</v>
      </c>
      <c r="BP48" s="68">
        <v>11.638220120378332</v>
      </c>
      <c r="BQ48" s="68">
        <v>0</v>
      </c>
      <c r="BR48" s="68">
        <v>0</v>
      </c>
      <c r="BS48" s="68">
        <v>0</v>
      </c>
      <c r="BT48" s="69">
        <v>0</v>
      </c>
      <c r="BU48" s="68">
        <v>0</v>
      </c>
      <c r="BV48" s="68">
        <v>0</v>
      </c>
      <c r="BW48" s="68">
        <v>0</v>
      </c>
      <c r="BX48" s="67" t="s">
        <v>145</v>
      </c>
      <c r="BY48" s="67">
        <v>458.20196809018819</v>
      </c>
      <c r="BZ48" s="67">
        <v>4472.3989681857274</v>
      </c>
    </row>
    <row r="49" spans="1:84" s="70" customFormat="1" ht="11.25" customHeight="1" x14ac:dyDescent="0.25">
      <c r="A49" s="70" t="s">
        <v>196</v>
      </c>
      <c r="B49" s="63" t="s">
        <v>142</v>
      </c>
      <c r="C49" s="64" t="s">
        <v>143</v>
      </c>
      <c r="D49" s="64"/>
      <c r="E49" s="64"/>
      <c r="F49" s="64"/>
      <c r="G49" s="65"/>
      <c r="H49" s="66" t="s">
        <v>144</v>
      </c>
      <c r="I49" s="67">
        <v>5889.1082210757613</v>
      </c>
      <c r="J49" s="67">
        <v>470.49536638960541</v>
      </c>
      <c r="K49" s="68">
        <v>0</v>
      </c>
      <c r="L49" s="68">
        <v>0</v>
      </c>
      <c r="M49" s="68">
        <v>373.83443202445778</v>
      </c>
      <c r="N49" s="68">
        <v>0</v>
      </c>
      <c r="O49" s="68">
        <v>0</v>
      </c>
      <c r="P49" s="68">
        <v>0</v>
      </c>
      <c r="Q49" s="68">
        <v>96.660934365147597</v>
      </c>
      <c r="R49" s="68">
        <v>0</v>
      </c>
      <c r="S49" s="68">
        <v>0</v>
      </c>
      <c r="T49" s="68">
        <v>0</v>
      </c>
      <c r="U49" s="67">
        <v>69.265310021973818</v>
      </c>
      <c r="V49" s="68">
        <v>0</v>
      </c>
      <c r="W49" s="68">
        <v>0</v>
      </c>
      <c r="X49" s="68">
        <v>69.265310021973818</v>
      </c>
      <c r="Y49" s="68">
        <v>0</v>
      </c>
      <c r="Z49" s="67">
        <v>0</v>
      </c>
      <c r="AA49" s="68">
        <v>0</v>
      </c>
      <c r="AB49" s="68">
        <v>0</v>
      </c>
      <c r="AC49" s="67">
        <v>0</v>
      </c>
      <c r="AD49" s="67">
        <v>814.28059615935797</v>
      </c>
      <c r="AE49" s="68">
        <v>0</v>
      </c>
      <c r="AF49" s="68">
        <v>0</v>
      </c>
      <c r="AG49" s="68" t="s">
        <v>145</v>
      </c>
      <c r="AH49" s="68" t="s">
        <v>145</v>
      </c>
      <c r="AI49" s="68" t="s">
        <v>145</v>
      </c>
      <c r="AJ49" s="68">
        <v>0</v>
      </c>
      <c r="AK49" s="68">
        <v>256.55154294449221</v>
      </c>
      <c r="AL49" s="68">
        <v>158.55546001719688</v>
      </c>
      <c r="AM49" s="68">
        <v>0</v>
      </c>
      <c r="AN49" s="68">
        <v>0</v>
      </c>
      <c r="AO49" s="68">
        <v>0</v>
      </c>
      <c r="AP49" s="68">
        <v>0</v>
      </c>
      <c r="AQ49" s="68">
        <v>0</v>
      </c>
      <c r="AR49" s="68">
        <v>0</v>
      </c>
      <c r="AS49" s="68">
        <v>362.35788669150662</v>
      </c>
      <c r="AT49" s="68">
        <v>18.424572465845038</v>
      </c>
      <c r="AU49" s="68">
        <v>0</v>
      </c>
      <c r="AV49" s="68">
        <v>0</v>
      </c>
      <c r="AW49" s="68">
        <v>0</v>
      </c>
      <c r="AX49" s="68">
        <v>18.391134040317187</v>
      </c>
      <c r="AY49" s="68">
        <v>0</v>
      </c>
      <c r="AZ49" s="68">
        <v>0</v>
      </c>
      <c r="BA49" s="67">
        <v>272.89337919174545</v>
      </c>
      <c r="BB49" s="67">
        <v>407.29683768032874</v>
      </c>
      <c r="BC49" s="68" t="s">
        <v>145</v>
      </c>
      <c r="BD49" s="68" t="s">
        <v>145</v>
      </c>
      <c r="BE49" s="68" t="s">
        <v>145</v>
      </c>
      <c r="BF49" s="68" t="s">
        <v>145</v>
      </c>
      <c r="BG49" s="68">
        <v>0</v>
      </c>
      <c r="BH49" s="68">
        <v>0</v>
      </c>
      <c r="BI49" s="68">
        <v>336.39056081016531</v>
      </c>
      <c r="BJ49" s="68">
        <v>0</v>
      </c>
      <c r="BK49" s="68">
        <v>2.3884589662749591</v>
      </c>
      <c r="BL49" s="68">
        <v>21.496130696474633</v>
      </c>
      <c r="BM49" s="68">
        <v>0</v>
      </c>
      <c r="BN49" s="68">
        <v>0</v>
      </c>
      <c r="BO49" s="68">
        <v>0</v>
      </c>
      <c r="BP49" s="68">
        <v>0</v>
      </c>
      <c r="BQ49" s="68">
        <v>0</v>
      </c>
      <c r="BR49" s="68">
        <v>0</v>
      </c>
      <c r="BS49" s="68">
        <v>17.165950128976782</v>
      </c>
      <c r="BT49" s="69">
        <v>29.855737078436992</v>
      </c>
      <c r="BU49" s="68">
        <v>80.53883634279164</v>
      </c>
      <c r="BV49" s="68">
        <v>80.53883634279164</v>
      </c>
      <c r="BW49" s="68">
        <v>0</v>
      </c>
      <c r="BX49" s="67" t="s">
        <v>145</v>
      </c>
      <c r="BY49" s="67">
        <v>47.080801566829081</v>
      </c>
      <c r="BZ49" s="67">
        <v>3727.2570937231299</v>
      </c>
    </row>
    <row r="50" spans="1:84" s="70" customFormat="1" ht="11.25" customHeight="1" x14ac:dyDescent="0.25">
      <c r="A50" s="70" t="s">
        <v>195</v>
      </c>
      <c r="B50" s="63" t="s">
        <v>142</v>
      </c>
      <c r="C50" s="64" t="s">
        <v>143</v>
      </c>
      <c r="D50" s="64"/>
      <c r="E50" s="64"/>
      <c r="F50" s="64"/>
      <c r="G50" s="65"/>
      <c r="H50" s="66" t="s">
        <v>144</v>
      </c>
      <c r="I50" s="67">
        <v>1424.409811789433</v>
      </c>
      <c r="J50" s="67">
        <v>97.594582975064483</v>
      </c>
      <c r="K50" s="68">
        <v>80.395528804815129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17.199054170249354</v>
      </c>
      <c r="R50" s="68">
        <v>0</v>
      </c>
      <c r="S50" s="68">
        <v>0</v>
      </c>
      <c r="T50" s="68">
        <v>0</v>
      </c>
      <c r="U50" s="67">
        <v>0</v>
      </c>
      <c r="V50" s="68">
        <v>0</v>
      </c>
      <c r="W50" s="68">
        <v>0</v>
      </c>
      <c r="X50" s="68">
        <v>0</v>
      </c>
      <c r="Y50" s="68">
        <v>0</v>
      </c>
      <c r="Z50" s="67">
        <v>0</v>
      </c>
      <c r="AA50" s="68">
        <v>0</v>
      </c>
      <c r="AB50" s="68">
        <v>0</v>
      </c>
      <c r="AC50" s="67">
        <v>0</v>
      </c>
      <c r="AD50" s="67">
        <v>43.001815228814365</v>
      </c>
      <c r="AE50" s="68">
        <v>0</v>
      </c>
      <c r="AF50" s="68">
        <v>0</v>
      </c>
      <c r="AG50" s="68" t="s">
        <v>145</v>
      </c>
      <c r="AH50" s="68" t="s">
        <v>145</v>
      </c>
      <c r="AI50" s="68" t="s">
        <v>145</v>
      </c>
      <c r="AJ50" s="68">
        <v>0</v>
      </c>
      <c r="AK50" s="68">
        <v>0</v>
      </c>
      <c r="AL50" s="68">
        <v>1.122575714149231</v>
      </c>
      <c r="AM50" s="68">
        <v>0</v>
      </c>
      <c r="AN50" s="68">
        <v>0</v>
      </c>
      <c r="AO50" s="68">
        <v>0</v>
      </c>
      <c r="AP50" s="68">
        <v>0</v>
      </c>
      <c r="AQ50" s="68">
        <v>0</v>
      </c>
      <c r="AR50" s="68">
        <v>0</v>
      </c>
      <c r="AS50" s="68">
        <v>29.784083309448743</v>
      </c>
      <c r="AT50" s="68">
        <v>5.7896245342505015</v>
      </c>
      <c r="AU50" s="68">
        <v>0</v>
      </c>
      <c r="AV50" s="68">
        <v>0</v>
      </c>
      <c r="AW50" s="68">
        <v>0</v>
      </c>
      <c r="AX50" s="68">
        <v>6.3055316709658928</v>
      </c>
      <c r="AY50" s="68">
        <v>0</v>
      </c>
      <c r="AZ50" s="68">
        <v>0</v>
      </c>
      <c r="BA50" s="67">
        <v>0</v>
      </c>
      <c r="BB50" s="67">
        <v>21.732588134135852</v>
      </c>
      <c r="BC50" s="68" t="s">
        <v>145</v>
      </c>
      <c r="BD50" s="68" t="s">
        <v>145</v>
      </c>
      <c r="BE50" s="68" t="s">
        <v>145</v>
      </c>
      <c r="BF50" s="68" t="s">
        <v>145</v>
      </c>
      <c r="BG50" s="68">
        <v>0</v>
      </c>
      <c r="BH50" s="68">
        <v>11.20187255182956</v>
      </c>
      <c r="BI50" s="68">
        <v>10.530715582306295</v>
      </c>
      <c r="BJ50" s="68">
        <v>0</v>
      </c>
      <c r="BK50" s="68">
        <v>0</v>
      </c>
      <c r="BL50" s="68">
        <v>0</v>
      </c>
      <c r="BM50" s="68">
        <v>0</v>
      </c>
      <c r="BN50" s="68">
        <v>0</v>
      </c>
      <c r="BO50" s="68">
        <v>0</v>
      </c>
      <c r="BP50" s="68">
        <v>0</v>
      </c>
      <c r="BQ50" s="68">
        <v>0</v>
      </c>
      <c r="BR50" s="68">
        <v>0</v>
      </c>
      <c r="BS50" s="68">
        <v>0</v>
      </c>
      <c r="BT50" s="69">
        <v>0</v>
      </c>
      <c r="BU50" s="68">
        <v>0</v>
      </c>
      <c r="BV50" s="68">
        <v>0</v>
      </c>
      <c r="BW50" s="68">
        <v>0</v>
      </c>
      <c r="BX50" s="67" t="s">
        <v>145</v>
      </c>
      <c r="BY50" s="67">
        <v>0</v>
      </c>
      <c r="BZ50" s="67">
        <v>1262.0808254514184</v>
      </c>
    </row>
    <row r="51" spans="1:84" x14ac:dyDescent="0.25">
      <c r="I51" s="84">
        <f>SUM(I46:I50)</f>
        <v>30788.843538907997</v>
      </c>
      <c r="J51" s="84">
        <f>SUM(J46:J50)</f>
        <v>1134.0972102799274</v>
      </c>
    </row>
    <row r="53" spans="1:84" s="79" customFormat="1" ht="67.5" x14ac:dyDescent="0.25">
      <c r="A53" s="71"/>
      <c r="B53" s="71"/>
      <c r="C53" s="71"/>
      <c r="D53" s="72" t="s">
        <v>11</v>
      </c>
      <c r="E53" s="72"/>
      <c r="F53" s="73">
        <v>2013</v>
      </c>
      <c r="G53" s="74"/>
      <c r="H53" s="75"/>
      <c r="I53" s="76" t="s">
        <v>147</v>
      </c>
      <c r="J53" s="76" t="s">
        <v>148</v>
      </c>
      <c r="K53" s="77" t="s">
        <v>28</v>
      </c>
      <c r="L53" s="77" t="s">
        <v>29</v>
      </c>
      <c r="M53" s="77" t="s">
        <v>30</v>
      </c>
      <c r="N53" s="77" t="s">
        <v>31</v>
      </c>
      <c r="O53" s="77" t="s">
        <v>149</v>
      </c>
      <c r="P53" s="77" t="s">
        <v>150</v>
      </c>
      <c r="Q53" s="77" t="s">
        <v>34</v>
      </c>
      <c r="R53" s="77" t="s">
        <v>35</v>
      </c>
      <c r="S53" s="77" t="s">
        <v>36</v>
      </c>
      <c r="T53" s="77" t="s">
        <v>151</v>
      </c>
      <c r="U53" s="76" t="s">
        <v>152</v>
      </c>
      <c r="V53" s="77" t="s">
        <v>153</v>
      </c>
      <c r="W53" s="77" t="s">
        <v>154</v>
      </c>
      <c r="X53" s="77" t="s">
        <v>66</v>
      </c>
      <c r="Y53" s="77" t="s">
        <v>155</v>
      </c>
      <c r="Z53" s="76" t="s">
        <v>156</v>
      </c>
      <c r="AA53" s="77" t="s">
        <v>38</v>
      </c>
      <c r="AB53" s="77" t="s">
        <v>39</v>
      </c>
      <c r="AC53" s="76" t="s">
        <v>157</v>
      </c>
      <c r="AD53" s="76" t="s">
        <v>158</v>
      </c>
      <c r="AE53" s="77" t="s">
        <v>42</v>
      </c>
      <c r="AF53" s="77" t="s">
        <v>159</v>
      </c>
      <c r="AG53" s="77" t="s">
        <v>160</v>
      </c>
      <c r="AH53" s="77" t="s">
        <v>161</v>
      </c>
      <c r="AI53" s="77" t="s">
        <v>162</v>
      </c>
      <c r="AJ53" s="77" t="s">
        <v>47</v>
      </c>
      <c r="AK53" s="77" t="s">
        <v>48</v>
      </c>
      <c r="AL53" s="77" t="s">
        <v>163</v>
      </c>
      <c r="AM53" s="78" t="s">
        <v>164</v>
      </c>
      <c r="AN53" s="77" t="s">
        <v>165</v>
      </c>
      <c r="AO53" s="77" t="s">
        <v>166</v>
      </c>
      <c r="AP53" s="78" t="s">
        <v>167</v>
      </c>
      <c r="AQ53" s="77" t="s">
        <v>168</v>
      </c>
      <c r="AR53" s="77" t="s">
        <v>55</v>
      </c>
      <c r="AS53" s="78" t="s">
        <v>169</v>
      </c>
      <c r="AT53" s="77" t="s">
        <v>170</v>
      </c>
      <c r="AU53" s="78" t="s">
        <v>171</v>
      </c>
      <c r="AV53" s="77" t="s">
        <v>59</v>
      </c>
      <c r="AW53" s="77" t="s">
        <v>60</v>
      </c>
      <c r="AX53" s="77" t="s">
        <v>172</v>
      </c>
      <c r="AY53" s="77" t="s">
        <v>173</v>
      </c>
      <c r="AZ53" s="77" t="s">
        <v>174</v>
      </c>
      <c r="BA53" s="76" t="s">
        <v>19</v>
      </c>
      <c r="BB53" s="76" t="s">
        <v>175</v>
      </c>
      <c r="BC53" s="77" t="s">
        <v>176</v>
      </c>
      <c r="BD53" s="77" t="s">
        <v>177</v>
      </c>
      <c r="BE53" s="77" t="s">
        <v>178</v>
      </c>
      <c r="BF53" s="77" t="s">
        <v>179</v>
      </c>
      <c r="BG53" s="77" t="s">
        <v>73</v>
      </c>
      <c r="BH53" s="77" t="s">
        <v>180</v>
      </c>
      <c r="BI53" s="77" t="s">
        <v>110</v>
      </c>
      <c r="BJ53" s="77" t="s">
        <v>76</v>
      </c>
      <c r="BK53" s="77" t="s">
        <v>181</v>
      </c>
      <c r="BL53" s="77" t="s">
        <v>182</v>
      </c>
      <c r="BM53" s="77" t="s">
        <v>183</v>
      </c>
      <c r="BN53" s="77" t="s">
        <v>184</v>
      </c>
      <c r="BO53" s="77" t="s">
        <v>185</v>
      </c>
      <c r="BP53" s="77" t="s">
        <v>186</v>
      </c>
      <c r="BQ53" s="77" t="s">
        <v>187</v>
      </c>
      <c r="BR53" s="77" t="s">
        <v>188</v>
      </c>
      <c r="BS53" s="77" t="s">
        <v>82</v>
      </c>
      <c r="BT53" s="77" t="s">
        <v>189</v>
      </c>
      <c r="BU53" s="76" t="s">
        <v>190</v>
      </c>
      <c r="BV53" s="77" t="s">
        <v>191</v>
      </c>
      <c r="BW53" s="77" t="s">
        <v>192</v>
      </c>
      <c r="BX53" s="76" t="s">
        <v>87</v>
      </c>
      <c r="BY53" s="76" t="s">
        <v>193</v>
      </c>
      <c r="BZ53" s="76" t="s">
        <v>20</v>
      </c>
      <c r="CE53" s="80"/>
      <c r="CF53" s="81"/>
    </row>
    <row r="55" spans="1:84" x14ac:dyDescent="0.25">
      <c r="A55" s="70" t="s">
        <v>146</v>
      </c>
      <c r="B55" s="63" t="s">
        <v>142</v>
      </c>
      <c r="C55" s="64" t="s">
        <v>143</v>
      </c>
      <c r="D55" s="64"/>
      <c r="E55" s="64"/>
      <c r="F55" s="64"/>
      <c r="G55" s="65"/>
      <c r="H55" s="82" t="s">
        <v>144</v>
      </c>
      <c r="I55" s="83">
        <f>I46*0.041868</f>
        <v>91.246780000000015</v>
      </c>
      <c r="J55" s="83">
        <f t="shared" ref="J55:BU55" si="17">J46*0.041868</f>
        <v>3.9214500000000001</v>
      </c>
      <c r="K55" s="83">
        <f t="shared" si="17"/>
        <v>0</v>
      </c>
      <c r="L55" s="83">
        <f t="shared" si="17"/>
        <v>0</v>
      </c>
      <c r="M55" s="83">
        <f t="shared" si="17"/>
        <v>3.3061500000000001</v>
      </c>
      <c r="N55" s="83">
        <f t="shared" si="17"/>
        <v>0</v>
      </c>
      <c r="O55" s="83">
        <f t="shared" si="17"/>
        <v>0</v>
      </c>
      <c r="P55" s="83">
        <f t="shared" si="17"/>
        <v>0</v>
      </c>
      <c r="Q55" s="83">
        <f t="shared" si="17"/>
        <v>0.61529999999999996</v>
      </c>
      <c r="R55" s="83">
        <f t="shared" si="17"/>
        <v>0</v>
      </c>
      <c r="S55" s="83">
        <f t="shared" si="17"/>
        <v>0</v>
      </c>
      <c r="T55" s="83">
        <f t="shared" si="17"/>
        <v>0</v>
      </c>
      <c r="U55" s="83">
        <f t="shared" si="17"/>
        <v>0</v>
      </c>
      <c r="V55" s="83">
        <f t="shared" si="17"/>
        <v>0</v>
      </c>
      <c r="W55" s="83">
        <f t="shared" si="17"/>
        <v>0</v>
      </c>
      <c r="X55" s="83">
        <f t="shared" si="17"/>
        <v>0</v>
      </c>
      <c r="Y55" s="83">
        <f t="shared" si="17"/>
        <v>0</v>
      </c>
      <c r="Z55" s="83">
        <f t="shared" si="17"/>
        <v>0</v>
      </c>
      <c r="AA55" s="83">
        <f t="shared" si="17"/>
        <v>0</v>
      </c>
      <c r="AB55" s="83">
        <f t="shared" si="17"/>
        <v>0</v>
      </c>
      <c r="AC55" s="83">
        <f t="shared" si="17"/>
        <v>0</v>
      </c>
      <c r="AD55" s="83">
        <f t="shared" si="17"/>
        <v>17.165800000000001</v>
      </c>
      <c r="AE55" s="83">
        <f t="shared" si="17"/>
        <v>0</v>
      </c>
      <c r="AF55" s="83">
        <f t="shared" si="17"/>
        <v>0</v>
      </c>
      <c r="AG55" s="83" t="e">
        <f t="shared" si="17"/>
        <v>#VALUE!</v>
      </c>
      <c r="AH55" s="83" t="e">
        <f t="shared" si="17"/>
        <v>#VALUE!</v>
      </c>
      <c r="AI55" s="83" t="e">
        <f t="shared" si="17"/>
        <v>#VALUE!</v>
      </c>
      <c r="AJ55" s="83">
        <f t="shared" si="17"/>
        <v>0</v>
      </c>
      <c r="AK55" s="83">
        <f t="shared" si="17"/>
        <v>0</v>
      </c>
      <c r="AL55" s="83">
        <f t="shared" si="17"/>
        <v>1.0580000000000003</v>
      </c>
      <c r="AM55" s="83">
        <f t="shared" si="17"/>
        <v>0</v>
      </c>
      <c r="AN55" s="83">
        <f t="shared" si="17"/>
        <v>0</v>
      </c>
      <c r="AO55" s="83">
        <f t="shared" si="17"/>
        <v>0</v>
      </c>
      <c r="AP55" s="83">
        <f t="shared" si="17"/>
        <v>0</v>
      </c>
      <c r="AQ55" s="83">
        <f t="shared" si="17"/>
        <v>0</v>
      </c>
      <c r="AR55" s="83">
        <f t="shared" si="17"/>
        <v>0</v>
      </c>
      <c r="AS55" s="83">
        <f t="shared" si="17"/>
        <v>8.0276000000000014</v>
      </c>
      <c r="AT55" s="83">
        <f t="shared" si="17"/>
        <v>2.02</v>
      </c>
      <c r="AU55" s="83">
        <f t="shared" si="17"/>
        <v>0</v>
      </c>
      <c r="AV55" s="83">
        <f t="shared" si="17"/>
        <v>0</v>
      </c>
      <c r="AW55" s="83">
        <f t="shared" si="17"/>
        <v>0</v>
      </c>
      <c r="AX55" s="83">
        <f t="shared" si="17"/>
        <v>6.0602</v>
      </c>
      <c r="AY55" s="83">
        <f t="shared" si="17"/>
        <v>0</v>
      </c>
      <c r="AZ55" s="83">
        <f t="shared" si="17"/>
        <v>0</v>
      </c>
      <c r="BA55" s="83">
        <f t="shared" si="17"/>
        <v>28.316700000000004</v>
      </c>
      <c r="BB55" s="83">
        <f t="shared" si="17"/>
        <v>6.9114300000000011</v>
      </c>
      <c r="BC55" s="83" t="e">
        <f t="shared" si="17"/>
        <v>#VALUE!</v>
      </c>
      <c r="BD55" s="83" t="e">
        <f t="shared" si="17"/>
        <v>#VALUE!</v>
      </c>
      <c r="BE55" s="83" t="e">
        <f t="shared" si="17"/>
        <v>#VALUE!</v>
      </c>
      <c r="BF55" s="83" t="e">
        <f t="shared" si="17"/>
        <v>#VALUE!</v>
      </c>
      <c r="BG55" s="83">
        <f t="shared" si="17"/>
        <v>0</v>
      </c>
      <c r="BH55" s="83">
        <f t="shared" si="17"/>
        <v>0</v>
      </c>
      <c r="BI55" s="83">
        <f t="shared" si="17"/>
        <v>4.1801589999999997</v>
      </c>
      <c r="BJ55" s="83">
        <f t="shared" si="17"/>
        <v>0</v>
      </c>
      <c r="BK55" s="83">
        <f t="shared" si="17"/>
        <v>0.22711500000000001</v>
      </c>
      <c r="BL55" s="83">
        <f t="shared" si="17"/>
        <v>0.80813999999999986</v>
      </c>
      <c r="BM55" s="83">
        <f t="shared" si="17"/>
        <v>0</v>
      </c>
      <c r="BN55" s="83">
        <f t="shared" si="17"/>
        <v>0</v>
      </c>
      <c r="BO55" s="83">
        <f t="shared" si="17"/>
        <v>0</v>
      </c>
      <c r="BP55" s="83">
        <f t="shared" si="17"/>
        <v>0</v>
      </c>
      <c r="BQ55" s="83">
        <f t="shared" si="17"/>
        <v>0</v>
      </c>
      <c r="BR55" s="83">
        <f t="shared" si="17"/>
        <v>0</v>
      </c>
      <c r="BS55" s="83">
        <f t="shared" si="17"/>
        <v>0</v>
      </c>
      <c r="BT55" s="83">
        <f t="shared" si="17"/>
        <v>1.6960160000000002</v>
      </c>
      <c r="BU55" s="83">
        <f t="shared" si="17"/>
        <v>0.66100000000000003</v>
      </c>
      <c r="BV55" s="83">
        <f t="shared" ref="BV55:BZ55" si="18">BV46*0.041868</f>
        <v>0</v>
      </c>
      <c r="BW55" s="83">
        <f t="shared" si="18"/>
        <v>0.66100000000000003</v>
      </c>
      <c r="BX55" s="83" t="e">
        <f t="shared" si="18"/>
        <v>#VALUE!</v>
      </c>
      <c r="BY55" s="83">
        <f t="shared" si="18"/>
        <v>4.1779999999999999</v>
      </c>
      <c r="BZ55" s="83">
        <f t="shared" si="18"/>
        <v>30.092400000000005</v>
      </c>
    </row>
    <row r="56" spans="1:84" x14ac:dyDescent="0.25">
      <c r="A56" s="70" t="s">
        <v>194</v>
      </c>
      <c r="B56" s="63" t="s">
        <v>142</v>
      </c>
      <c r="C56" s="64" t="s">
        <v>143</v>
      </c>
      <c r="D56" s="64"/>
      <c r="E56" s="64"/>
      <c r="F56" s="64"/>
      <c r="G56" s="65"/>
      <c r="H56" s="82" t="s">
        <v>144</v>
      </c>
      <c r="I56" s="83">
        <f t="shared" ref="I56:BT56" si="19">I47*0.041868</f>
        <v>430.00256431700012</v>
      </c>
      <c r="J56" s="83">
        <f t="shared" si="19"/>
        <v>4.3232020000000002</v>
      </c>
      <c r="K56" s="83">
        <f t="shared" si="19"/>
        <v>0</v>
      </c>
      <c r="L56" s="83">
        <f t="shared" si="19"/>
        <v>0</v>
      </c>
      <c r="M56" s="83">
        <f t="shared" si="19"/>
        <v>2.7117020000000003</v>
      </c>
      <c r="N56" s="83">
        <f t="shared" si="19"/>
        <v>0</v>
      </c>
      <c r="O56" s="83">
        <f t="shared" si="19"/>
        <v>0</v>
      </c>
      <c r="P56" s="83">
        <f t="shared" si="19"/>
        <v>0</v>
      </c>
      <c r="Q56" s="83">
        <f t="shared" si="19"/>
        <v>1.6114999999999999</v>
      </c>
      <c r="R56" s="83">
        <f t="shared" si="19"/>
        <v>0</v>
      </c>
      <c r="S56" s="83">
        <f t="shared" si="19"/>
        <v>0</v>
      </c>
      <c r="T56" s="83">
        <f t="shared" si="19"/>
        <v>0</v>
      </c>
      <c r="U56" s="83">
        <f t="shared" si="19"/>
        <v>4.9014000000000006</v>
      </c>
      <c r="V56" s="83">
        <f t="shared" si="19"/>
        <v>0</v>
      </c>
      <c r="W56" s="83">
        <f t="shared" si="19"/>
        <v>3.4434000000000005</v>
      </c>
      <c r="X56" s="83">
        <f t="shared" si="19"/>
        <v>0</v>
      </c>
      <c r="Y56" s="83">
        <f t="shared" si="19"/>
        <v>1.458</v>
      </c>
      <c r="Z56" s="83">
        <f t="shared" si="19"/>
        <v>7.2574139999999998</v>
      </c>
      <c r="AA56" s="83">
        <f t="shared" si="19"/>
        <v>7.2574139999999998</v>
      </c>
      <c r="AB56" s="83">
        <f t="shared" si="19"/>
        <v>0</v>
      </c>
      <c r="AC56" s="83">
        <f t="shared" si="19"/>
        <v>0</v>
      </c>
      <c r="AD56" s="83">
        <f t="shared" si="19"/>
        <v>51.978315000000002</v>
      </c>
      <c r="AE56" s="83">
        <f t="shared" si="19"/>
        <v>0</v>
      </c>
      <c r="AF56" s="83">
        <f t="shared" si="19"/>
        <v>0</v>
      </c>
      <c r="AG56" s="83" t="e">
        <f t="shared" si="19"/>
        <v>#VALUE!</v>
      </c>
      <c r="AH56" s="83" t="e">
        <f t="shared" si="19"/>
        <v>#VALUE!</v>
      </c>
      <c r="AI56" s="83" t="e">
        <f t="shared" si="19"/>
        <v>#VALUE!</v>
      </c>
      <c r="AJ56" s="83">
        <f t="shared" si="19"/>
        <v>0</v>
      </c>
      <c r="AK56" s="83">
        <f t="shared" si="19"/>
        <v>0</v>
      </c>
      <c r="AL56" s="83">
        <f t="shared" si="19"/>
        <v>16.899499999999996</v>
      </c>
      <c r="AM56" s="83">
        <f t="shared" si="19"/>
        <v>8.6800000000000002E-2</v>
      </c>
      <c r="AN56" s="83">
        <f t="shared" si="19"/>
        <v>0</v>
      </c>
      <c r="AO56" s="83">
        <f t="shared" si="19"/>
        <v>0</v>
      </c>
      <c r="AP56" s="83">
        <f t="shared" si="19"/>
        <v>0</v>
      </c>
      <c r="AQ56" s="83">
        <f t="shared" si="19"/>
        <v>0</v>
      </c>
      <c r="AR56" s="83">
        <f t="shared" si="19"/>
        <v>3.3668</v>
      </c>
      <c r="AS56" s="83">
        <f t="shared" si="19"/>
        <v>21.168000000000003</v>
      </c>
      <c r="AT56" s="83">
        <f t="shared" si="19"/>
        <v>8.0396000000000001</v>
      </c>
      <c r="AU56" s="83">
        <f t="shared" si="19"/>
        <v>0</v>
      </c>
      <c r="AV56" s="83">
        <f t="shared" si="19"/>
        <v>0</v>
      </c>
      <c r="AW56" s="83">
        <f t="shared" si="19"/>
        <v>0</v>
      </c>
      <c r="AX56" s="83">
        <f t="shared" si="19"/>
        <v>1.8256149999999998</v>
      </c>
      <c r="AY56" s="83">
        <f t="shared" si="19"/>
        <v>0</v>
      </c>
      <c r="AZ56" s="83">
        <f t="shared" si="19"/>
        <v>0.59199999999999997</v>
      </c>
      <c r="BA56" s="83">
        <f t="shared" si="19"/>
        <v>26.343900000000005</v>
      </c>
      <c r="BB56" s="83">
        <f t="shared" si="19"/>
        <v>134.53133331699999</v>
      </c>
      <c r="BC56" s="83" t="e">
        <f t="shared" si="19"/>
        <v>#VALUE!</v>
      </c>
      <c r="BD56" s="83" t="e">
        <f t="shared" si="19"/>
        <v>#VALUE!</v>
      </c>
      <c r="BE56" s="83" t="e">
        <f t="shared" si="19"/>
        <v>#VALUE!</v>
      </c>
      <c r="BF56" s="83" t="e">
        <f t="shared" si="19"/>
        <v>#VALUE!</v>
      </c>
      <c r="BG56" s="83">
        <f t="shared" si="19"/>
        <v>0</v>
      </c>
      <c r="BH56" s="83">
        <f t="shared" si="19"/>
        <v>0</v>
      </c>
      <c r="BI56" s="83">
        <f t="shared" si="19"/>
        <v>132.39699999999999</v>
      </c>
      <c r="BJ56" s="83">
        <f t="shared" si="19"/>
        <v>0</v>
      </c>
      <c r="BK56" s="83">
        <f t="shared" si="19"/>
        <v>0.21799999999999997</v>
      </c>
      <c r="BL56" s="83">
        <f t="shared" si="19"/>
        <v>1.913</v>
      </c>
      <c r="BM56" s="83">
        <f t="shared" si="19"/>
        <v>0</v>
      </c>
      <c r="BN56" s="83">
        <f t="shared" si="19"/>
        <v>0</v>
      </c>
      <c r="BO56" s="83">
        <f t="shared" si="19"/>
        <v>0</v>
      </c>
      <c r="BP56" s="83">
        <f t="shared" si="19"/>
        <v>0</v>
      </c>
      <c r="BQ56" s="83">
        <f t="shared" si="19"/>
        <v>0</v>
      </c>
      <c r="BR56" s="83">
        <f t="shared" si="19"/>
        <v>0</v>
      </c>
      <c r="BS56" s="83">
        <f t="shared" si="19"/>
        <v>3.3333170000000006E-3</v>
      </c>
      <c r="BT56" s="83">
        <f t="shared" si="19"/>
        <v>0</v>
      </c>
      <c r="BU56" s="83">
        <f t="shared" ref="BU56:BZ56" si="20">BU47*0.041868</f>
        <v>2.2070000000000003</v>
      </c>
      <c r="BV56" s="83">
        <f t="shared" si="20"/>
        <v>1.0170000000000001</v>
      </c>
      <c r="BW56" s="83">
        <f t="shared" si="20"/>
        <v>1.19</v>
      </c>
      <c r="BX56" s="83" t="e">
        <f t="shared" si="20"/>
        <v>#VALUE!</v>
      </c>
      <c r="BY56" s="83">
        <f t="shared" si="20"/>
        <v>59.121999999999993</v>
      </c>
      <c r="BZ56" s="83">
        <f t="shared" si="20"/>
        <v>139.33800000000002</v>
      </c>
    </row>
    <row r="57" spans="1:84" x14ac:dyDescent="0.25">
      <c r="A57" s="70" t="s">
        <v>197</v>
      </c>
      <c r="B57" s="63" t="s">
        <v>142</v>
      </c>
      <c r="C57" s="64" t="s">
        <v>143</v>
      </c>
      <c r="D57" s="64"/>
      <c r="E57" s="64"/>
      <c r="F57" s="64"/>
      <c r="G57" s="65"/>
      <c r="H57" s="82" t="s">
        <v>144</v>
      </c>
      <c r="I57" s="83">
        <f t="shared" ref="I57:BT57" si="21">I48*0.041868</f>
        <v>461.61558397000005</v>
      </c>
      <c r="J57" s="83">
        <f t="shared" si="21"/>
        <v>15.45294</v>
      </c>
      <c r="K57" s="83">
        <f t="shared" si="21"/>
        <v>0</v>
      </c>
      <c r="L57" s="83">
        <f t="shared" si="21"/>
        <v>0</v>
      </c>
      <c r="M57" s="83">
        <f t="shared" si="21"/>
        <v>12.167579999999999</v>
      </c>
      <c r="N57" s="83">
        <f t="shared" si="21"/>
        <v>0</v>
      </c>
      <c r="O57" s="83">
        <f t="shared" si="21"/>
        <v>0</v>
      </c>
      <c r="P57" s="83">
        <f t="shared" si="21"/>
        <v>0</v>
      </c>
      <c r="Q57" s="83">
        <f t="shared" si="21"/>
        <v>3.2853599999999998</v>
      </c>
      <c r="R57" s="83">
        <f t="shared" si="21"/>
        <v>0</v>
      </c>
      <c r="S57" s="83">
        <f t="shared" si="21"/>
        <v>0</v>
      </c>
      <c r="T57" s="83">
        <f t="shared" si="21"/>
        <v>0</v>
      </c>
      <c r="U57" s="83">
        <f t="shared" si="21"/>
        <v>7.4341000000000008</v>
      </c>
      <c r="V57" s="83">
        <f t="shared" si="21"/>
        <v>1.26E-2</v>
      </c>
      <c r="W57" s="83">
        <f t="shared" si="21"/>
        <v>3.6675</v>
      </c>
      <c r="X57" s="83">
        <f t="shared" si="21"/>
        <v>3.7540000000000004</v>
      </c>
      <c r="Y57" s="83">
        <f t="shared" si="21"/>
        <v>0</v>
      </c>
      <c r="Z57" s="83">
        <f t="shared" si="21"/>
        <v>0.25919999999999999</v>
      </c>
      <c r="AA57" s="83">
        <f t="shared" si="21"/>
        <v>0.25919999999999999</v>
      </c>
      <c r="AB57" s="83">
        <f t="shared" si="21"/>
        <v>0</v>
      </c>
      <c r="AC57" s="83">
        <f t="shared" si="21"/>
        <v>0</v>
      </c>
      <c r="AD57" s="83">
        <f t="shared" si="21"/>
        <v>44.92840799999999</v>
      </c>
      <c r="AE57" s="83">
        <f t="shared" si="21"/>
        <v>0</v>
      </c>
      <c r="AF57" s="83">
        <f t="shared" si="21"/>
        <v>0</v>
      </c>
      <c r="AG57" s="83" t="e">
        <f t="shared" si="21"/>
        <v>#VALUE!</v>
      </c>
      <c r="AH57" s="83" t="e">
        <f t="shared" si="21"/>
        <v>#VALUE!</v>
      </c>
      <c r="AI57" s="83" t="e">
        <f t="shared" si="21"/>
        <v>#VALUE!</v>
      </c>
      <c r="AJ57" s="83">
        <f t="shared" si="21"/>
        <v>0</v>
      </c>
      <c r="AK57" s="83">
        <f t="shared" si="21"/>
        <v>0</v>
      </c>
      <c r="AL57" s="83">
        <f t="shared" si="21"/>
        <v>13.906672999999996</v>
      </c>
      <c r="AM57" s="83">
        <f t="shared" si="21"/>
        <v>0.19957149999999996</v>
      </c>
      <c r="AN57" s="83">
        <f t="shared" si="21"/>
        <v>0</v>
      </c>
      <c r="AO57" s="83">
        <f t="shared" si="21"/>
        <v>0</v>
      </c>
      <c r="AP57" s="83">
        <f t="shared" si="21"/>
        <v>0</v>
      </c>
      <c r="AQ57" s="83">
        <f t="shared" si="21"/>
        <v>0</v>
      </c>
      <c r="AR57" s="83">
        <f t="shared" si="21"/>
        <v>0</v>
      </c>
      <c r="AS57" s="83">
        <f t="shared" si="21"/>
        <v>15.038088999999999</v>
      </c>
      <c r="AT57" s="83">
        <f t="shared" si="21"/>
        <v>14.372501999999997</v>
      </c>
      <c r="AU57" s="83">
        <f t="shared" si="21"/>
        <v>0</v>
      </c>
      <c r="AV57" s="83">
        <f t="shared" si="21"/>
        <v>0</v>
      </c>
      <c r="AW57" s="83">
        <f t="shared" si="21"/>
        <v>0</v>
      </c>
      <c r="AX57" s="83">
        <f t="shared" si="21"/>
        <v>1.4115725000000001</v>
      </c>
      <c r="AY57" s="83">
        <f t="shared" si="21"/>
        <v>0</v>
      </c>
      <c r="AZ57" s="83">
        <f t="shared" si="21"/>
        <v>0</v>
      </c>
      <c r="BA57" s="83">
        <f t="shared" si="21"/>
        <v>11.7378</v>
      </c>
      <c r="BB57" s="83">
        <f t="shared" si="21"/>
        <v>175.36873596999999</v>
      </c>
      <c r="BC57" s="83" t="e">
        <f t="shared" si="21"/>
        <v>#VALUE!</v>
      </c>
      <c r="BD57" s="83" t="e">
        <f t="shared" si="21"/>
        <v>#VALUE!</v>
      </c>
      <c r="BE57" s="83" t="e">
        <f t="shared" si="21"/>
        <v>#VALUE!</v>
      </c>
      <c r="BF57" s="83" t="e">
        <f t="shared" si="21"/>
        <v>#VALUE!</v>
      </c>
      <c r="BG57" s="83">
        <f t="shared" si="21"/>
        <v>0</v>
      </c>
      <c r="BH57" s="83">
        <f t="shared" si="21"/>
        <v>0</v>
      </c>
      <c r="BI57" s="83">
        <f t="shared" si="21"/>
        <v>174.71300000000002</v>
      </c>
      <c r="BJ57" s="83">
        <f t="shared" si="21"/>
        <v>0</v>
      </c>
      <c r="BK57" s="83">
        <f t="shared" si="21"/>
        <v>3.8000000000000006E-2</v>
      </c>
      <c r="BL57" s="83">
        <f t="shared" si="21"/>
        <v>0</v>
      </c>
      <c r="BM57" s="83">
        <f t="shared" si="21"/>
        <v>4.6217033999999997E-2</v>
      </c>
      <c r="BN57" s="83">
        <f t="shared" si="21"/>
        <v>1.0989000000000002E-2</v>
      </c>
      <c r="BO57" s="83">
        <f t="shared" si="21"/>
        <v>7.3260935999999999E-2</v>
      </c>
      <c r="BP57" s="83">
        <f t="shared" si="21"/>
        <v>0.48726900000000001</v>
      </c>
      <c r="BQ57" s="83">
        <f t="shared" si="21"/>
        <v>0</v>
      </c>
      <c r="BR57" s="83">
        <f t="shared" si="21"/>
        <v>0</v>
      </c>
      <c r="BS57" s="83">
        <f t="shared" si="21"/>
        <v>0</v>
      </c>
      <c r="BT57" s="83">
        <f t="shared" si="21"/>
        <v>0</v>
      </c>
      <c r="BU57" s="83">
        <f t="shared" ref="BU57:BZ57" si="22">BU48*0.041868</f>
        <v>0</v>
      </c>
      <c r="BV57" s="83">
        <f t="shared" si="22"/>
        <v>0</v>
      </c>
      <c r="BW57" s="83">
        <f t="shared" si="22"/>
        <v>0</v>
      </c>
      <c r="BX57" s="83" t="e">
        <f t="shared" si="22"/>
        <v>#VALUE!</v>
      </c>
      <c r="BY57" s="83">
        <f t="shared" si="22"/>
        <v>19.184000000000001</v>
      </c>
      <c r="BZ57" s="83">
        <f t="shared" si="22"/>
        <v>187.25040000000004</v>
      </c>
    </row>
    <row r="58" spans="1:84" x14ac:dyDescent="0.25">
      <c r="A58" s="70" t="s">
        <v>196</v>
      </c>
      <c r="B58" s="63" t="s">
        <v>142</v>
      </c>
      <c r="C58" s="64" t="s">
        <v>143</v>
      </c>
      <c r="D58" s="64"/>
      <c r="E58" s="64"/>
      <c r="F58" s="64"/>
      <c r="G58" s="65"/>
      <c r="H58" s="82" t="s">
        <v>144</v>
      </c>
      <c r="I58" s="83">
        <f t="shared" ref="I58:BT58" si="23">I49*0.041868</f>
        <v>246.56518299999999</v>
      </c>
      <c r="J58" s="83">
        <f t="shared" si="23"/>
        <v>19.698699999999999</v>
      </c>
      <c r="K58" s="83">
        <f t="shared" si="23"/>
        <v>0</v>
      </c>
      <c r="L58" s="83">
        <f t="shared" si="23"/>
        <v>0</v>
      </c>
      <c r="M58" s="83">
        <f t="shared" si="23"/>
        <v>15.6517</v>
      </c>
      <c r="N58" s="83">
        <f t="shared" si="23"/>
        <v>0</v>
      </c>
      <c r="O58" s="83">
        <f t="shared" si="23"/>
        <v>0</v>
      </c>
      <c r="P58" s="83">
        <f t="shared" si="23"/>
        <v>0</v>
      </c>
      <c r="Q58" s="83">
        <f t="shared" si="23"/>
        <v>4.0469999999999997</v>
      </c>
      <c r="R58" s="83">
        <f t="shared" si="23"/>
        <v>0</v>
      </c>
      <c r="S58" s="83">
        <f t="shared" si="23"/>
        <v>0</v>
      </c>
      <c r="T58" s="83">
        <f t="shared" si="23"/>
        <v>0</v>
      </c>
      <c r="U58" s="83">
        <f t="shared" si="23"/>
        <v>2.9</v>
      </c>
      <c r="V58" s="83">
        <f t="shared" si="23"/>
        <v>0</v>
      </c>
      <c r="W58" s="83">
        <f t="shared" si="23"/>
        <v>0</v>
      </c>
      <c r="X58" s="83">
        <f t="shared" si="23"/>
        <v>2.9</v>
      </c>
      <c r="Y58" s="83">
        <f t="shared" si="23"/>
        <v>0</v>
      </c>
      <c r="Z58" s="83">
        <f t="shared" si="23"/>
        <v>0</v>
      </c>
      <c r="AA58" s="83">
        <f t="shared" si="23"/>
        <v>0</v>
      </c>
      <c r="AB58" s="83">
        <f t="shared" si="23"/>
        <v>0</v>
      </c>
      <c r="AC58" s="83">
        <f t="shared" si="23"/>
        <v>0</v>
      </c>
      <c r="AD58" s="83">
        <f t="shared" si="23"/>
        <v>34.092300000000002</v>
      </c>
      <c r="AE58" s="83">
        <f t="shared" si="23"/>
        <v>0</v>
      </c>
      <c r="AF58" s="83">
        <f t="shared" si="23"/>
        <v>0</v>
      </c>
      <c r="AG58" s="83" t="e">
        <f t="shared" si="23"/>
        <v>#VALUE!</v>
      </c>
      <c r="AH58" s="83" t="e">
        <f t="shared" si="23"/>
        <v>#VALUE!</v>
      </c>
      <c r="AI58" s="83" t="e">
        <f t="shared" si="23"/>
        <v>#VALUE!</v>
      </c>
      <c r="AJ58" s="83">
        <f t="shared" si="23"/>
        <v>0</v>
      </c>
      <c r="AK58" s="83">
        <f t="shared" si="23"/>
        <v>10.741300000000001</v>
      </c>
      <c r="AL58" s="83">
        <f t="shared" si="23"/>
        <v>6.638399999999999</v>
      </c>
      <c r="AM58" s="83">
        <f t="shared" si="23"/>
        <v>0</v>
      </c>
      <c r="AN58" s="83">
        <f t="shared" si="23"/>
        <v>0</v>
      </c>
      <c r="AO58" s="83">
        <f t="shared" si="23"/>
        <v>0</v>
      </c>
      <c r="AP58" s="83">
        <f t="shared" si="23"/>
        <v>0</v>
      </c>
      <c r="AQ58" s="83">
        <f t="shared" si="23"/>
        <v>0</v>
      </c>
      <c r="AR58" s="83">
        <f t="shared" si="23"/>
        <v>0</v>
      </c>
      <c r="AS58" s="83">
        <f t="shared" si="23"/>
        <v>15.171200000000001</v>
      </c>
      <c r="AT58" s="83">
        <f t="shared" si="23"/>
        <v>0.77140000000000009</v>
      </c>
      <c r="AU58" s="83">
        <f t="shared" si="23"/>
        <v>0</v>
      </c>
      <c r="AV58" s="83">
        <f t="shared" si="23"/>
        <v>0</v>
      </c>
      <c r="AW58" s="83">
        <f t="shared" si="23"/>
        <v>0</v>
      </c>
      <c r="AX58" s="83">
        <f t="shared" si="23"/>
        <v>0.77</v>
      </c>
      <c r="AY58" s="83">
        <f t="shared" si="23"/>
        <v>0</v>
      </c>
      <c r="AZ58" s="83">
        <f t="shared" si="23"/>
        <v>0</v>
      </c>
      <c r="BA58" s="83">
        <f t="shared" si="23"/>
        <v>11.4255</v>
      </c>
      <c r="BB58" s="83">
        <f t="shared" si="23"/>
        <v>17.052704000000006</v>
      </c>
      <c r="BC58" s="83" t="e">
        <f t="shared" si="23"/>
        <v>#VALUE!</v>
      </c>
      <c r="BD58" s="83" t="e">
        <f t="shared" si="23"/>
        <v>#VALUE!</v>
      </c>
      <c r="BE58" s="83" t="e">
        <f t="shared" si="23"/>
        <v>#VALUE!</v>
      </c>
      <c r="BF58" s="83" t="e">
        <f t="shared" si="23"/>
        <v>#VALUE!</v>
      </c>
      <c r="BG58" s="83">
        <f t="shared" si="23"/>
        <v>0</v>
      </c>
      <c r="BH58" s="83">
        <f t="shared" si="23"/>
        <v>0</v>
      </c>
      <c r="BI58" s="83">
        <f t="shared" si="23"/>
        <v>14.084000000000001</v>
      </c>
      <c r="BJ58" s="83">
        <f t="shared" si="23"/>
        <v>0</v>
      </c>
      <c r="BK58" s="83">
        <f t="shared" si="23"/>
        <v>9.9999999999999992E-2</v>
      </c>
      <c r="BL58" s="83">
        <f t="shared" si="23"/>
        <v>0.9</v>
      </c>
      <c r="BM58" s="83">
        <f t="shared" si="23"/>
        <v>0</v>
      </c>
      <c r="BN58" s="83">
        <f t="shared" si="23"/>
        <v>0</v>
      </c>
      <c r="BO58" s="83">
        <f t="shared" si="23"/>
        <v>0</v>
      </c>
      <c r="BP58" s="83">
        <f t="shared" si="23"/>
        <v>0</v>
      </c>
      <c r="BQ58" s="83">
        <f t="shared" si="23"/>
        <v>0</v>
      </c>
      <c r="BR58" s="83">
        <f t="shared" si="23"/>
        <v>0</v>
      </c>
      <c r="BS58" s="83">
        <f t="shared" si="23"/>
        <v>0.7187039999999999</v>
      </c>
      <c r="BT58" s="83">
        <f t="shared" si="23"/>
        <v>1.25</v>
      </c>
      <c r="BU58" s="83">
        <f t="shared" ref="BU58:BZ58" si="24">BU49*0.041868</f>
        <v>3.3720000000000008</v>
      </c>
      <c r="BV58" s="83">
        <f t="shared" si="24"/>
        <v>3.3720000000000008</v>
      </c>
      <c r="BW58" s="83">
        <f t="shared" si="24"/>
        <v>0</v>
      </c>
      <c r="BX58" s="83" t="e">
        <f t="shared" si="24"/>
        <v>#VALUE!</v>
      </c>
      <c r="BY58" s="83">
        <f t="shared" si="24"/>
        <v>1.971179</v>
      </c>
      <c r="BZ58" s="83">
        <f t="shared" si="24"/>
        <v>156.05280000000002</v>
      </c>
    </row>
    <row r="59" spans="1:84" x14ac:dyDescent="0.25">
      <c r="A59" s="70" t="s">
        <v>195</v>
      </c>
      <c r="B59" s="63" t="s">
        <v>142</v>
      </c>
      <c r="C59" s="64" t="s">
        <v>143</v>
      </c>
      <c r="D59" s="64"/>
      <c r="E59" s="64"/>
      <c r="F59" s="64"/>
      <c r="G59" s="65"/>
      <c r="H59" s="82" t="s">
        <v>144</v>
      </c>
      <c r="I59" s="83">
        <f t="shared" ref="I59:BT59" si="25">I50*0.041868</f>
        <v>59.637189999999983</v>
      </c>
      <c r="J59" s="83">
        <f t="shared" si="25"/>
        <v>4.0860900000000004</v>
      </c>
      <c r="K59" s="83">
        <f t="shared" si="25"/>
        <v>3.3660000000000001</v>
      </c>
      <c r="L59" s="83">
        <f t="shared" si="25"/>
        <v>0</v>
      </c>
      <c r="M59" s="83">
        <f t="shared" si="25"/>
        <v>0</v>
      </c>
      <c r="N59" s="83">
        <f t="shared" si="25"/>
        <v>0</v>
      </c>
      <c r="O59" s="83">
        <f t="shared" si="25"/>
        <v>0</v>
      </c>
      <c r="P59" s="83">
        <f t="shared" si="25"/>
        <v>0</v>
      </c>
      <c r="Q59" s="83">
        <f t="shared" si="25"/>
        <v>0.72009000000000001</v>
      </c>
      <c r="R59" s="83">
        <f t="shared" si="25"/>
        <v>0</v>
      </c>
      <c r="S59" s="83">
        <f t="shared" si="25"/>
        <v>0</v>
      </c>
      <c r="T59" s="83">
        <f t="shared" si="25"/>
        <v>0</v>
      </c>
      <c r="U59" s="83">
        <f t="shared" si="25"/>
        <v>0</v>
      </c>
      <c r="V59" s="83">
        <f t="shared" si="25"/>
        <v>0</v>
      </c>
      <c r="W59" s="83">
        <f t="shared" si="25"/>
        <v>0</v>
      </c>
      <c r="X59" s="83">
        <f t="shared" si="25"/>
        <v>0</v>
      </c>
      <c r="Y59" s="83">
        <f t="shared" si="25"/>
        <v>0</v>
      </c>
      <c r="Z59" s="83">
        <f t="shared" si="25"/>
        <v>0</v>
      </c>
      <c r="AA59" s="83">
        <f t="shared" si="25"/>
        <v>0</v>
      </c>
      <c r="AB59" s="83">
        <f t="shared" si="25"/>
        <v>0</v>
      </c>
      <c r="AC59" s="83">
        <f t="shared" si="25"/>
        <v>0</v>
      </c>
      <c r="AD59" s="83">
        <f t="shared" si="25"/>
        <v>1.8004</v>
      </c>
      <c r="AE59" s="83">
        <f t="shared" si="25"/>
        <v>0</v>
      </c>
      <c r="AF59" s="83">
        <f t="shared" si="25"/>
        <v>0</v>
      </c>
      <c r="AG59" s="83" t="e">
        <f t="shared" si="25"/>
        <v>#VALUE!</v>
      </c>
      <c r="AH59" s="83" t="e">
        <f t="shared" si="25"/>
        <v>#VALUE!</v>
      </c>
      <c r="AI59" s="83" t="e">
        <f t="shared" si="25"/>
        <v>#VALUE!</v>
      </c>
      <c r="AJ59" s="83">
        <f t="shared" si="25"/>
        <v>0</v>
      </c>
      <c r="AK59" s="83">
        <f t="shared" si="25"/>
        <v>0</v>
      </c>
      <c r="AL59" s="83">
        <f t="shared" si="25"/>
        <v>4.7000000000000007E-2</v>
      </c>
      <c r="AM59" s="83">
        <f t="shared" si="25"/>
        <v>0</v>
      </c>
      <c r="AN59" s="83">
        <f t="shared" si="25"/>
        <v>0</v>
      </c>
      <c r="AO59" s="83">
        <f t="shared" si="25"/>
        <v>0</v>
      </c>
      <c r="AP59" s="83">
        <f t="shared" si="25"/>
        <v>0</v>
      </c>
      <c r="AQ59" s="83">
        <f t="shared" si="25"/>
        <v>0</v>
      </c>
      <c r="AR59" s="83">
        <f t="shared" si="25"/>
        <v>0</v>
      </c>
      <c r="AS59" s="83">
        <f t="shared" si="25"/>
        <v>1.2470000000000001</v>
      </c>
      <c r="AT59" s="83">
        <f t="shared" si="25"/>
        <v>0.2424</v>
      </c>
      <c r="AU59" s="83">
        <f t="shared" si="25"/>
        <v>0</v>
      </c>
      <c r="AV59" s="83">
        <f t="shared" si="25"/>
        <v>0</v>
      </c>
      <c r="AW59" s="83">
        <f t="shared" si="25"/>
        <v>0</v>
      </c>
      <c r="AX59" s="83">
        <f t="shared" si="25"/>
        <v>0.26400000000000001</v>
      </c>
      <c r="AY59" s="83">
        <f t="shared" si="25"/>
        <v>0</v>
      </c>
      <c r="AZ59" s="83">
        <f t="shared" si="25"/>
        <v>0</v>
      </c>
      <c r="BA59" s="83">
        <f t="shared" si="25"/>
        <v>0</v>
      </c>
      <c r="BB59" s="83">
        <f t="shared" si="25"/>
        <v>0.90989999999999993</v>
      </c>
      <c r="BC59" s="83" t="e">
        <f t="shared" si="25"/>
        <v>#VALUE!</v>
      </c>
      <c r="BD59" s="83" t="e">
        <f t="shared" si="25"/>
        <v>#VALUE!</v>
      </c>
      <c r="BE59" s="83" t="e">
        <f t="shared" si="25"/>
        <v>#VALUE!</v>
      </c>
      <c r="BF59" s="83" t="e">
        <f t="shared" si="25"/>
        <v>#VALUE!</v>
      </c>
      <c r="BG59" s="83">
        <f t="shared" si="25"/>
        <v>0</v>
      </c>
      <c r="BH59" s="83">
        <f t="shared" si="25"/>
        <v>0.46900000000000003</v>
      </c>
      <c r="BI59" s="83">
        <f t="shared" si="25"/>
        <v>0.44089999999999996</v>
      </c>
      <c r="BJ59" s="83">
        <f t="shared" si="25"/>
        <v>0</v>
      </c>
      <c r="BK59" s="83">
        <f t="shared" si="25"/>
        <v>0</v>
      </c>
      <c r="BL59" s="83">
        <f t="shared" si="25"/>
        <v>0</v>
      </c>
      <c r="BM59" s="83">
        <f t="shared" si="25"/>
        <v>0</v>
      </c>
      <c r="BN59" s="83">
        <f t="shared" si="25"/>
        <v>0</v>
      </c>
      <c r="BO59" s="83">
        <f t="shared" si="25"/>
        <v>0</v>
      </c>
      <c r="BP59" s="83">
        <f t="shared" si="25"/>
        <v>0</v>
      </c>
      <c r="BQ59" s="83">
        <f t="shared" si="25"/>
        <v>0</v>
      </c>
      <c r="BR59" s="83">
        <f t="shared" si="25"/>
        <v>0</v>
      </c>
      <c r="BS59" s="83">
        <f t="shared" si="25"/>
        <v>0</v>
      </c>
      <c r="BT59" s="83">
        <f t="shared" si="25"/>
        <v>0</v>
      </c>
      <c r="BU59" s="83">
        <f t="shared" ref="BU59:BZ59" si="26">BU50*0.041868</f>
        <v>0</v>
      </c>
      <c r="BV59" s="83">
        <f t="shared" si="26"/>
        <v>0</v>
      </c>
      <c r="BW59" s="83">
        <f t="shared" si="26"/>
        <v>0</v>
      </c>
      <c r="BX59" s="83" t="e">
        <f t="shared" si="26"/>
        <v>#VALUE!</v>
      </c>
      <c r="BY59" s="83">
        <f t="shared" si="26"/>
        <v>0</v>
      </c>
      <c r="BZ59" s="83">
        <f t="shared" si="26"/>
        <v>52.840799999999987</v>
      </c>
    </row>
    <row r="60" spans="1:84" x14ac:dyDescent="0.25">
      <c r="A60" s="70" t="s">
        <v>198</v>
      </c>
      <c r="B60" s="63" t="s">
        <v>142</v>
      </c>
      <c r="C60" s="64" t="s">
        <v>143</v>
      </c>
      <c r="D60" s="64"/>
      <c r="E60" s="64"/>
      <c r="F60" s="64"/>
      <c r="G60" s="65"/>
      <c r="H60" s="82" t="s">
        <v>144</v>
      </c>
      <c r="I60" s="83">
        <f>SUM(I55:I59)</f>
        <v>1289.067301287</v>
      </c>
      <c r="J60" s="83">
        <f t="shared" ref="J60" si="27">SUM(J55:J59)</f>
        <v>47.482382000000001</v>
      </c>
      <c r="K60" s="83">
        <f t="shared" ref="K60" si="28">SUM(K55:K59)</f>
        <v>3.3660000000000001</v>
      </c>
      <c r="L60" s="83">
        <f t="shared" ref="L60" si="29">SUM(L55:L59)</f>
        <v>0</v>
      </c>
      <c r="M60" s="83">
        <f t="shared" ref="M60" si="30">SUM(M55:M59)</f>
        <v>33.837131999999997</v>
      </c>
      <c r="N60" s="83">
        <f t="shared" ref="N60" si="31">SUM(N55:N59)</f>
        <v>0</v>
      </c>
      <c r="O60" s="83">
        <f t="shared" ref="O60" si="32">SUM(O55:O59)</f>
        <v>0</v>
      </c>
      <c r="P60" s="83">
        <f t="shared" ref="P60" si="33">SUM(P55:P59)</f>
        <v>0</v>
      </c>
      <c r="Q60" s="83">
        <f t="shared" ref="Q60" si="34">SUM(Q55:Q59)</f>
        <v>10.279249999999999</v>
      </c>
      <c r="R60" s="83">
        <f t="shared" ref="R60" si="35">SUM(R55:R59)</f>
        <v>0</v>
      </c>
      <c r="S60" s="83">
        <f t="shared" ref="S60" si="36">SUM(S55:S59)</f>
        <v>0</v>
      </c>
      <c r="T60" s="83">
        <f t="shared" ref="T60" si="37">SUM(T55:T59)</f>
        <v>0</v>
      </c>
      <c r="U60" s="83">
        <f t="shared" ref="U60" si="38">SUM(U55:U59)</f>
        <v>15.235500000000002</v>
      </c>
      <c r="V60" s="83">
        <f t="shared" ref="V60" si="39">SUM(V55:V59)</f>
        <v>1.26E-2</v>
      </c>
      <c r="W60" s="83">
        <f t="shared" ref="W60" si="40">SUM(W55:W59)</f>
        <v>7.1109000000000009</v>
      </c>
      <c r="X60" s="83">
        <f t="shared" ref="X60" si="41">SUM(X55:X59)</f>
        <v>6.6539999999999999</v>
      </c>
      <c r="Y60" s="83">
        <f t="shared" ref="Y60" si="42">SUM(Y55:Y59)</f>
        <v>1.458</v>
      </c>
      <c r="Z60" s="83">
        <f t="shared" ref="Z60" si="43">SUM(Z55:Z59)</f>
        <v>7.5166139999999997</v>
      </c>
      <c r="AA60" s="83">
        <f t="shared" ref="AA60" si="44">SUM(AA55:AA59)</f>
        <v>7.5166139999999997</v>
      </c>
      <c r="AB60" s="83">
        <f t="shared" ref="AB60" si="45">SUM(AB55:AB59)</f>
        <v>0</v>
      </c>
      <c r="AC60" s="83">
        <f t="shared" ref="AC60" si="46">SUM(AC55:AC59)</f>
        <v>0</v>
      </c>
      <c r="AD60" s="83">
        <f t="shared" ref="AD60" si="47">SUM(AD55:AD59)</f>
        <v>149.96522299999998</v>
      </c>
      <c r="AE60" s="83">
        <f t="shared" ref="AE60" si="48">SUM(AE55:AE59)</f>
        <v>0</v>
      </c>
      <c r="AF60" s="83">
        <f t="shared" ref="AF60" si="49">SUM(AF55:AF59)</f>
        <v>0</v>
      </c>
      <c r="AG60" s="83" t="e">
        <f t="shared" ref="AG60" si="50">SUM(AG55:AG59)</f>
        <v>#VALUE!</v>
      </c>
      <c r="AH60" s="83" t="e">
        <f t="shared" ref="AH60" si="51">SUM(AH55:AH59)</f>
        <v>#VALUE!</v>
      </c>
      <c r="AI60" s="83" t="e">
        <f t="shared" ref="AI60" si="52">SUM(AI55:AI59)</f>
        <v>#VALUE!</v>
      </c>
      <c r="AJ60" s="83">
        <f t="shared" ref="AJ60" si="53">SUM(AJ55:AJ59)</f>
        <v>0</v>
      </c>
      <c r="AK60" s="83">
        <f t="shared" ref="AK60" si="54">SUM(AK55:AK59)</f>
        <v>10.741300000000001</v>
      </c>
      <c r="AL60" s="83">
        <f t="shared" ref="AL60" si="55">SUM(AL55:AL59)</f>
        <v>38.549572999999988</v>
      </c>
      <c r="AM60" s="83">
        <f t="shared" ref="AM60" si="56">SUM(AM55:AM59)</f>
        <v>0.28637149999999995</v>
      </c>
      <c r="AN60" s="83">
        <f t="shared" ref="AN60" si="57">SUM(AN55:AN59)</f>
        <v>0</v>
      </c>
      <c r="AO60" s="83">
        <f t="shared" ref="AO60" si="58">SUM(AO55:AO59)</f>
        <v>0</v>
      </c>
      <c r="AP60" s="83">
        <f t="shared" ref="AP60" si="59">SUM(AP55:AP59)</f>
        <v>0</v>
      </c>
      <c r="AQ60" s="83">
        <f t="shared" ref="AQ60" si="60">SUM(AQ55:AQ59)</f>
        <v>0</v>
      </c>
      <c r="AR60" s="83">
        <f t="shared" ref="AR60" si="61">SUM(AR55:AR59)</f>
        <v>3.3668</v>
      </c>
      <c r="AS60" s="83">
        <f t="shared" ref="AS60" si="62">SUM(AS55:AS59)</f>
        <v>60.651889000000004</v>
      </c>
      <c r="AT60" s="83">
        <f t="shared" ref="AT60" si="63">SUM(AT55:AT59)</f>
        <v>25.445901999999997</v>
      </c>
      <c r="AU60" s="83">
        <f t="shared" ref="AU60" si="64">SUM(AU55:AU59)</f>
        <v>0</v>
      </c>
      <c r="AV60" s="83">
        <f t="shared" ref="AV60" si="65">SUM(AV55:AV59)</f>
        <v>0</v>
      </c>
      <c r="AW60" s="83">
        <f t="shared" ref="AW60" si="66">SUM(AW55:AW59)</f>
        <v>0</v>
      </c>
      <c r="AX60" s="83">
        <f t="shared" ref="AX60" si="67">SUM(AX55:AX59)</f>
        <v>10.331387499999998</v>
      </c>
      <c r="AY60" s="83">
        <f t="shared" ref="AY60" si="68">SUM(AY55:AY59)</f>
        <v>0</v>
      </c>
      <c r="AZ60" s="83">
        <f t="shared" ref="AZ60" si="69">SUM(AZ55:AZ59)</f>
        <v>0.59199999999999997</v>
      </c>
      <c r="BA60" s="83">
        <f t="shared" ref="BA60" si="70">SUM(BA55:BA59)</f>
        <v>77.823900000000009</v>
      </c>
      <c r="BB60" s="83">
        <f t="shared" ref="BB60" si="71">SUM(BB55:BB59)</f>
        <v>334.77410328699995</v>
      </c>
      <c r="BC60" s="83" t="e">
        <f t="shared" ref="BC60" si="72">SUM(BC55:BC59)</f>
        <v>#VALUE!</v>
      </c>
      <c r="BD60" s="83" t="e">
        <f t="shared" ref="BD60" si="73">SUM(BD55:BD59)</f>
        <v>#VALUE!</v>
      </c>
      <c r="BE60" s="83" t="e">
        <f t="shared" ref="BE60" si="74">SUM(BE55:BE59)</f>
        <v>#VALUE!</v>
      </c>
      <c r="BF60" s="83" t="e">
        <f t="shared" ref="BF60" si="75">SUM(BF55:BF59)</f>
        <v>#VALUE!</v>
      </c>
      <c r="BG60" s="83">
        <f t="shared" ref="BG60" si="76">SUM(BG55:BG59)</f>
        <v>0</v>
      </c>
      <c r="BH60" s="83">
        <f t="shared" ref="BH60" si="77">SUM(BH55:BH59)</f>
        <v>0.46900000000000003</v>
      </c>
      <c r="BI60" s="83">
        <f t="shared" ref="BI60" si="78">SUM(BI55:BI59)</f>
        <v>325.81505900000002</v>
      </c>
      <c r="BJ60" s="83">
        <f t="shared" ref="BJ60" si="79">SUM(BJ55:BJ59)</f>
        <v>0</v>
      </c>
      <c r="BK60" s="83">
        <f t="shared" ref="BK60" si="80">SUM(BK55:BK59)</f>
        <v>0.58311499999999994</v>
      </c>
      <c r="BL60" s="83">
        <f t="shared" ref="BL60" si="81">SUM(BL55:BL59)</f>
        <v>3.62114</v>
      </c>
      <c r="BM60" s="83">
        <f t="shared" ref="BM60" si="82">SUM(BM55:BM59)</f>
        <v>4.6217033999999997E-2</v>
      </c>
      <c r="BN60" s="83">
        <f t="shared" ref="BN60" si="83">SUM(BN55:BN59)</f>
        <v>1.0989000000000002E-2</v>
      </c>
      <c r="BO60" s="83">
        <f t="shared" ref="BO60" si="84">SUM(BO55:BO59)</f>
        <v>7.3260935999999999E-2</v>
      </c>
      <c r="BP60" s="83">
        <f t="shared" ref="BP60" si="85">SUM(BP55:BP59)</f>
        <v>0.48726900000000001</v>
      </c>
      <c r="BQ60" s="83">
        <f t="shared" ref="BQ60" si="86">SUM(BQ55:BQ59)</f>
        <v>0</v>
      </c>
      <c r="BR60" s="83">
        <f t="shared" ref="BR60" si="87">SUM(BR55:BR59)</f>
        <v>0</v>
      </c>
      <c r="BS60" s="83">
        <f t="shared" ref="BS60" si="88">SUM(BS55:BS59)</f>
        <v>0.72203731699999985</v>
      </c>
      <c r="BT60" s="83">
        <f t="shared" ref="BT60" si="89">SUM(BT55:BT59)</f>
        <v>2.9460160000000002</v>
      </c>
      <c r="BU60" s="83">
        <f t="shared" ref="BU60" si="90">SUM(BU55:BU59)</f>
        <v>6.2400000000000011</v>
      </c>
      <c r="BV60" s="83">
        <f t="shared" ref="BV60" si="91">SUM(BV55:BV59)</f>
        <v>4.3890000000000011</v>
      </c>
      <c r="BW60" s="83">
        <f t="shared" ref="BW60" si="92">SUM(BW55:BW59)</f>
        <v>1.851</v>
      </c>
      <c r="BX60" s="83" t="e">
        <f t="shared" ref="BX60" si="93">SUM(BX55:BX59)</f>
        <v>#VALUE!</v>
      </c>
      <c r="BY60" s="83">
        <f t="shared" ref="BY60" si="94">SUM(BY55:BY59)</f>
        <v>84.455179000000001</v>
      </c>
      <c r="BZ60" s="83">
        <f t="shared" ref="BZ60" si="95">SUM(BZ55:BZ59)</f>
        <v>565.57440000000008</v>
      </c>
    </row>
    <row r="62" spans="1:84" x14ac:dyDescent="0.25">
      <c r="A62" s="70" t="s">
        <v>199</v>
      </c>
      <c r="I62">
        <f>I60*1.17</f>
        <v>1508.2087425057898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76173-50E6-46CD-BEB2-9056776C6764}">
  <dimension ref="A1:M1061"/>
  <sheetViews>
    <sheetView topLeftCell="A70" workbookViewId="0">
      <selection activeCell="L86" sqref="L86"/>
    </sheetView>
  </sheetViews>
  <sheetFormatPr defaultRowHeight="15" x14ac:dyDescent="0.25"/>
  <cols>
    <col min="3" max="3" width="11.7109375" customWidth="1"/>
    <col min="259" max="259" width="11.7109375" customWidth="1"/>
    <col min="515" max="515" width="11.7109375" customWidth="1"/>
    <col min="771" max="771" width="11.7109375" customWidth="1"/>
    <col min="1027" max="1027" width="11.7109375" customWidth="1"/>
    <col min="1283" max="1283" width="11.7109375" customWidth="1"/>
    <col min="1539" max="1539" width="11.7109375" customWidth="1"/>
    <col min="1795" max="1795" width="11.7109375" customWidth="1"/>
    <col min="2051" max="2051" width="11.7109375" customWidth="1"/>
    <col min="2307" max="2307" width="11.7109375" customWidth="1"/>
    <col min="2563" max="2563" width="11.7109375" customWidth="1"/>
    <col min="2819" max="2819" width="11.7109375" customWidth="1"/>
    <col min="3075" max="3075" width="11.7109375" customWidth="1"/>
    <col min="3331" max="3331" width="11.7109375" customWidth="1"/>
    <col min="3587" max="3587" width="11.7109375" customWidth="1"/>
    <col min="3843" max="3843" width="11.7109375" customWidth="1"/>
    <col min="4099" max="4099" width="11.7109375" customWidth="1"/>
    <col min="4355" max="4355" width="11.7109375" customWidth="1"/>
    <col min="4611" max="4611" width="11.7109375" customWidth="1"/>
    <col min="4867" max="4867" width="11.7109375" customWidth="1"/>
    <col min="5123" max="5123" width="11.7109375" customWidth="1"/>
    <col min="5379" max="5379" width="11.7109375" customWidth="1"/>
    <col min="5635" max="5635" width="11.7109375" customWidth="1"/>
    <col min="5891" max="5891" width="11.7109375" customWidth="1"/>
    <col min="6147" max="6147" width="11.7109375" customWidth="1"/>
    <col min="6403" max="6403" width="11.7109375" customWidth="1"/>
    <col min="6659" max="6659" width="11.7109375" customWidth="1"/>
    <col min="6915" max="6915" width="11.7109375" customWidth="1"/>
    <col min="7171" max="7171" width="11.7109375" customWidth="1"/>
    <col min="7427" max="7427" width="11.7109375" customWidth="1"/>
    <col min="7683" max="7683" width="11.7109375" customWidth="1"/>
    <col min="7939" max="7939" width="11.7109375" customWidth="1"/>
    <col min="8195" max="8195" width="11.7109375" customWidth="1"/>
    <col min="8451" max="8451" width="11.7109375" customWidth="1"/>
    <col min="8707" max="8707" width="11.7109375" customWidth="1"/>
    <col min="8963" max="8963" width="11.7109375" customWidth="1"/>
    <col min="9219" max="9219" width="11.7109375" customWidth="1"/>
    <col min="9475" max="9475" width="11.7109375" customWidth="1"/>
    <col min="9731" max="9731" width="11.7109375" customWidth="1"/>
    <col min="9987" max="9987" width="11.7109375" customWidth="1"/>
    <col min="10243" max="10243" width="11.7109375" customWidth="1"/>
    <col min="10499" max="10499" width="11.7109375" customWidth="1"/>
    <col min="10755" max="10755" width="11.7109375" customWidth="1"/>
    <col min="11011" max="11011" width="11.7109375" customWidth="1"/>
    <col min="11267" max="11267" width="11.7109375" customWidth="1"/>
    <col min="11523" max="11523" width="11.7109375" customWidth="1"/>
    <col min="11779" max="11779" width="11.7109375" customWidth="1"/>
    <col min="12035" max="12035" width="11.7109375" customWidth="1"/>
    <col min="12291" max="12291" width="11.7109375" customWidth="1"/>
    <col min="12547" max="12547" width="11.7109375" customWidth="1"/>
    <col min="12803" max="12803" width="11.7109375" customWidth="1"/>
    <col min="13059" max="13059" width="11.7109375" customWidth="1"/>
    <col min="13315" max="13315" width="11.7109375" customWidth="1"/>
    <col min="13571" max="13571" width="11.7109375" customWidth="1"/>
    <col min="13827" max="13827" width="11.7109375" customWidth="1"/>
    <col min="14083" max="14083" width="11.7109375" customWidth="1"/>
    <col min="14339" max="14339" width="11.7109375" customWidth="1"/>
    <col min="14595" max="14595" width="11.7109375" customWidth="1"/>
    <col min="14851" max="14851" width="11.7109375" customWidth="1"/>
    <col min="15107" max="15107" width="11.7109375" customWidth="1"/>
    <col min="15363" max="15363" width="11.7109375" customWidth="1"/>
    <col min="15619" max="15619" width="11.7109375" customWidth="1"/>
    <col min="15875" max="15875" width="11.7109375" customWidth="1"/>
    <col min="16131" max="16131" width="11.7109375" customWidth="1"/>
  </cols>
  <sheetData>
    <row r="1" spans="1:13" x14ac:dyDescent="0.25">
      <c r="A1" s="89" t="s">
        <v>215</v>
      </c>
    </row>
    <row r="3" spans="1:13" x14ac:dyDescent="0.25">
      <c r="A3" s="89" t="s">
        <v>216</v>
      </c>
      <c r="B3" s="90">
        <v>43885.592430555553</v>
      </c>
    </row>
    <row r="4" spans="1:13" x14ac:dyDescent="0.25">
      <c r="A4" s="89" t="s">
        <v>217</v>
      </c>
      <c r="B4" s="90">
        <v>43892.744086250001</v>
      </c>
    </row>
    <row r="5" spans="1:13" x14ac:dyDescent="0.25">
      <c r="A5" s="89" t="s">
        <v>218</v>
      </c>
      <c r="B5" s="89" t="s">
        <v>105</v>
      </c>
    </row>
    <row r="7" spans="1:13" x14ac:dyDescent="0.25">
      <c r="A7" s="89" t="s">
        <v>219</v>
      </c>
      <c r="B7" s="89" t="s">
        <v>220</v>
      </c>
    </row>
    <row r="8" spans="1:13" x14ac:dyDescent="0.25">
      <c r="A8" s="89" t="s">
        <v>221</v>
      </c>
      <c r="B8" s="89" t="s">
        <v>222</v>
      </c>
    </row>
    <row r="9" spans="1:13" x14ac:dyDescent="0.25">
      <c r="A9" s="89" t="s">
        <v>223</v>
      </c>
      <c r="B9" s="89" t="s">
        <v>224</v>
      </c>
    </row>
    <row r="11" spans="1:13" x14ac:dyDescent="0.25">
      <c r="A11" s="91" t="s">
        <v>225</v>
      </c>
      <c r="B11" s="91" t="s">
        <v>226</v>
      </c>
      <c r="C11" s="91" t="s">
        <v>227</v>
      </c>
      <c r="D11" s="91" t="s">
        <v>228</v>
      </c>
      <c r="E11" s="91" t="s">
        <v>229</v>
      </c>
      <c r="F11" s="91" t="s">
        <v>230</v>
      </c>
      <c r="G11" s="91" t="s">
        <v>231</v>
      </c>
      <c r="H11" s="91" t="s">
        <v>232</v>
      </c>
      <c r="I11" s="91" t="s">
        <v>233</v>
      </c>
      <c r="J11" s="91" t="s">
        <v>234</v>
      </c>
      <c r="K11" s="91" t="s">
        <v>235</v>
      </c>
      <c r="L11" s="91" t="s">
        <v>236</v>
      </c>
      <c r="M11" s="91" t="s">
        <v>237</v>
      </c>
    </row>
    <row r="12" spans="1:13" x14ac:dyDescent="0.25">
      <c r="A12" s="91" t="s">
        <v>238</v>
      </c>
      <c r="B12" s="92" t="s">
        <v>115</v>
      </c>
      <c r="C12" s="93">
        <v>3032019.4330000002</v>
      </c>
      <c r="D12" s="93">
        <v>2728199.8259999999</v>
      </c>
      <c r="E12" s="93">
        <v>2815700.057</v>
      </c>
      <c r="F12" s="93">
        <v>2766676.6170000001</v>
      </c>
      <c r="G12" s="93">
        <v>2700313.6889999998</v>
      </c>
      <c r="H12" s="93">
        <v>2613120.915</v>
      </c>
      <c r="I12" s="93">
        <v>2534123.1090000002</v>
      </c>
      <c r="J12" s="93">
        <v>2567411.9739999999</v>
      </c>
      <c r="K12" s="93">
        <v>2566292.8420000002</v>
      </c>
      <c r="L12" s="93">
        <v>2607450.5159999998</v>
      </c>
      <c r="M12" s="93">
        <v>2544866.7379999999</v>
      </c>
    </row>
    <row r="13" spans="1:13" x14ac:dyDescent="0.25">
      <c r="A13" s="91" t="s">
        <v>239</v>
      </c>
      <c r="B13" s="92" t="s">
        <v>115</v>
      </c>
      <c r="C13" s="93">
        <v>3487764.2110000001</v>
      </c>
      <c r="D13" s="93">
        <v>3133421.4559999998</v>
      </c>
      <c r="E13" s="93">
        <v>3231417.3930000002</v>
      </c>
      <c r="F13" s="93">
        <v>3161521.7140000002</v>
      </c>
      <c r="G13" s="93">
        <v>3101957.1170000001</v>
      </c>
      <c r="H13" s="93">
        <v>3001306.5619999999</v>
      </c>
      <c r="I13" s="93">
        <v>2898652.5070000002</v>
      </c>
      <c r="J13" s="93">
        <v>2914192.6329999999</v>
      </c>
      <c r="K13" s="93">
        <v>2887512.517</v>
      </c>
      <c r="L13" s="93">
        <v>2916123.2390000001</v>
      </c>
      <c r="M13" s="93">
        <v>2844285.1979999999</v>
      </c>
    </row>
    <row r="14" spans="1:13" x14ac:dyDescent="0.25">
      <c r="A14" s="91" t="s">
        <v>106</v>
      </c>
      <c r="B14" s="93">
        <v>91860.671000000002</v>
      </c>
      <c r="C14" s="93">
        <v>86063.130999999994</v>
      </c>
      <c r="D14" s="93">
        <v>79737.527000000002</v>
      </c>
      <c r="E14" s="93">
        <v>78069.248999999996</v>
      </c>
      <c r="F14" s="93">
        <v>76468.767999999996</v>
      </c>
      <c r="G14" s="93">
        <v>70208.172000000006</v>
      </c>
      <c r="H14" s="94">
        <v>68304.84</v>
      </c>
      <c r="I14" s="93">
        <v>63461.813999999998</v>
      </c>
      <c r="J14" s="93">
        <v>63705.048999999999</v>
      </c>
      <c r="K14" s="93">
        <v>66523.369000000006</v>
      </c>
      <c r="L14" s="93">
        <v>66066.048999999999</v>
      </c>
      <c r="M14" s="93">
        <v>67250.388000000006</v>
      </c>
    </row>
    <row r="15" spans="1:13" x14ac:dyDescent="0.25">
      <c r="A15" s="91" t="s">
        <v>109</v>
      </c>
      <c r="B15" s="92" t="s">
        <v>115</v>
      </c>
      <c r="C15" s="93">
        <v>54005.472000000002</v>
      </c>
      <c r="D15" s="93">
        <v>51838.158000000003</v>
      </c>
      <c r="E15" s="93">
        <v>60012.008999999998</v>
      </c>
      <c r="F15" s="93">
        <v>53430.286</v>
      </c>
      <c r="G15" s="93">
        <v>48018.781000000003</v>
      </c>
      <c r="H15" s="93">
        <v>48915.438999999998</v>
      </c>
      <c r="I15" s="93">
        <v>44612.112000000001</v>
      </c>
      <c r="J15" s="93">
        <v>41036.269</v>
      </c>
      <c r="K15" s="93">
        <v>44600.436999999998</v>
      </c>
      <c r="L15" s="93">
        <v>41959.413</v>
      </c>
      <c r="M15" s="93">
        <v>43459.881999999998</v>
      </c>
    </row>
    <row r="16" spans="1:13" x14ac:dyDescent="0.25">
      <c r="A16" s="91" t="s">
        <v>111</v>
      </c>
      <c r="B16" s="92" t="s">
        <v>115</v>
      </c>
      <c r="C16" s="94">
        <v>48671.42</v>
      </c>
      <c r="D16" s="93">
        <v>44744.228000000003</v>
      </c>
      <c r="E16" s="93">
        <v>50301.904999999999</v>
      </c>
      <c r="F16" s="94">
        <v>46634.17</v>
      </c>
      <c r="G16" s="93">
        <v>44245.612999999998</v>
      </c>
      <c r="H16" s="93">
        <v>42222.661</v>
      </c>
      <c r="I16" s="93">
        <v>41375.553</v>
      </c>
      <c r="J16" s="93">
        <v>41346.271000000001</v>
      </c>
      <c r="K16" s="93">
        <v>42066.864999999998</v>
      </c>
      <c r="L16" s="93">
        <v>42945.258999999998</v>
      </c>
      <c r="M16" s="93">
        <v>43500.466999999997</v>
      </c>
    </row>
    <row r="17" spans="1:13" x14ac:dyDescent="0.25">
      <c r="A17" s="91" t="s">
        <v>114</v>
      </c>
      <c r="B17" s="93">
        <v>3570.8359999999998</v>
      </c>
      <c r="C17" s="94">
        <v>3901.79</v>
      </c>
      <c r="D17" s="93">
        <v>3732.4940000000001</v>
      </c>
      <c r="E17" s="93">
        <v>3817.1170000000002</v>
      </c>
      <c r="F17" s="93">
        <v>3710.2379999999998</v>
      </c>
      <c r="G17" s="93">
        <v>3814.415</v>
      </c>
      <c r="H17" s="93">
        <v>4108.3310000000001</v>
      </c>
      <c r="I17" s="93">
        <v>4183.0429999999997</v>
      </c>
      <c r="J17" s="93">
        <v>4575.0829999999996</v>
      </c>
      <c r="K17" s="94">
        <v>5153.84</v>
      </c>
      <c r="L17" s="93">
        <v>5920.3530000000001</v>
      </c>
      <c r="M17" s="92" t="s">
        <v>115</v>
      </c>
    </row>
    <row r="18" spans="1:13" x14ac:dyDescent="0.25">
      <c r="A18" s="91" t="s">
        <v>116</v>
      </c>
      <c r="B18" s="92" t="s">
        <v>115</v>
      </c>
      <c r="C18" s="93">
        <v>49366.654999999999</v>
      </c>
      <c r="D18" s="94">
        <v>46470.43</v>
      </c>
      <c r="E18" s="93">
        <v>50029.118999999999</v>
      </c>
      <c r="F18" s="93">
        <v>55128.682000000001</v>
      </c>
      <c r="G18" s="93">
        <v>54681.023000000001</v>
      </c>
      <c r="H18" s="93">
        <v>54689.457999999999</v>
      </c>
      <c r="I18" s="93">
        <v>53416.527999999998</v>
      </c>
      <c r="J18" s="93">
        <v>50885.137999999999</v>
      </c>
      <c r="K18" s="93">
        <v>52833.014000000003</v>
      </c>
      <c r="L18" s="93">
        <v>52527.027999999998</v>
      </c>
      <c r="M18" s="92" t="s">
        <v>115</v>
      </c>
    </row>
    <row r="20" spans="1:13" x14ac:dyDescent="0.25">
      <c r="A20" s="89" t="s">
        <v>240</v>
      </c>
    </row>
    <row r="21" spans="1:13" x14ac:dyDescent="0.25">
      <c r="A21" s="89" t="s">
        <v>115</v>
      </c>
      <c r="B21" s="89" t="s">
        <v>241</v>
      </c>
    </row>
    <row r="23" spans="1:13" x14ac:dyDescent="0.25">
      <c r="A23" s="89" t="s">
        <v>219</v>
      </c>
      <c r="B23" s="89" t="s">
        <v>220</v>
      </c>
    </row>
    <row r="24" spans="1:13" x14ac:dyDescent="0.25">
      <c r="A24" s="89" t="s">
        <v>221</v>
      </c>
      <c r="B24" s="89" t="s">
        <v>242</v>
      </c>
    </row>
    <row r="25" spans="1:13" x14ac:dyDescent="0.25">
      <c r="A25" s="89" t="s">
        <v>223</v>
      </c>
      <c r="B25" s="89" t="s">
        <v>224</v>
      </c>
    </row>
    <row r="27" spans="1:13" x14ac:dyDescent="0.25">
      <c r="A27" s="91" t="s">
        <v>225</v>
      </c>
      <c r="B27" s="91" t="s">
        <v>226</v>
      </c>
      <c r="C27" s="91" t="s">
        <v>227</v>
      </c>
      <c r="D27" s="91" t="s">
        <v>228</v>
      </c>
      <c r="E27" s="91" t="s">
        <v>229</v>
      </c>
      <c r="F27" s="91" t="s">
        <v>230</v>
      </c>
      <c r="G27" s="91" t="s">
        <v>231</v>
      </c>
      <c r="H27" s="91" t="s">
        <v>232</v>
      </c>
      <c r="I27" s="91" t="s">
        <v>233</v>
      </c>
      <c r="J27" s="91" t="s">
        <v>234</v>
      </c>
      <c r="K27" s="91" t="s">
        <v>235</v>
      </c>
      <c r="L27" s="91" t="s">
        <v>236</v>
      </c>
      <c r="M27" s="91" t="s">
        <v>237</v>
      </c>
    </row>
    <row r="28" spans="1:13" x14ac:dyDescent="0.25">
      <c r="A28" s="91" t="s">
        <v>238</v>
      </c>
      <c r="B28" s="92" t="s">
        <v>115</v>
      </c>
      <c r="C28" s="93">
        <v>96542.817999999999</v>
      </c>
      <c r="D28" s="93">
        <v>94638.520999999993</v>
      </c>
      <c r="E28" s="93">
        <v>95667.153999999995</v>
      </c>
      <c r="F28" s="93">
        <v>95004.315000000002</v>
      </c>
      <c r="G28" s="93">
        <v>93420.289000000004</v>
      </c>
      <c r="H28" s="93">
        <v>92712.266000000003</v>
      </c>
      <c r="I28" s="93">
        <v>92627.615999999995</v>
      </c>
      <c r="J28" s="93">
        <v>92329.910999999993</v>
      </c>
      <c r="K28" s="93">
        <v>94207.076000000001</v>
      </c>
      <c r="L28" s="94">
        <v>95414.15</v>
      </c>
      <c r="M28" s="93">
        <v>94621.909</v>
      </c>
    </row>
    <row r="29" spans="1:13" x14ac:dyDescent="0.25">
      <c r="A29" s="91" t="s">
        <v>239</v>
      </c>
      <c r="B29" s="92" t="s">
        <v>115</v>
      </c>
      <c r="C29" s="93">
        <v>103715.204</v>
      </c>
      <c r="D29" s="93">
        <v>101676.05899999999</v>
      </c>
      <c r="E29" s="94">
        <v>102772.04</v>
      </c>
      <c r="F29" s="93">
        <v>102229.149</v>
      </c>
      <c r="G29" s="93">
        <v>100554.761</v>
      </c>
      <c r="H29" s="93">
        <v>99535.721999999994</v>
      </c>
      <c r="I29" s="93">
        <v>100007.954</v>
      </c>
      <c r="J29" s="93">
        <v>99629.097999999998</v>
      </c>
      <c r="K29" s="93">
        <v>101593.60799999999</v>
      </c>
      <c r="L29" s="94">
        <v>102867.22</v>
      </c>
      <c r="M29" s="93">
        <v>101927.79700000001</v>
      </c>
    </row>
    <row r="30" spans="1:13" x14ac:dyDescent="0.25">
      <c r="A30" s="91" t="s">
        <v>106</v>
      </c>
      <c r="B30" s="93">
        <v>2468.5830000000001</v>
      </c>
      <c r="C30" s="94">
        <v>2368.11</v>
      </c>
      <c r="D30" s="93">
        <v>2243.4409999999998</v>
      </c>
      <c r="E30" s="93">
        <v>2287.491</v>
      </c>
      <c r="F30" s="93">
        <v>2243.9520000000002</v>
      </c>
      <c r="G30" s="93">
        <v>2067.0729999999999</v>
      </c>
      <c r="H30" s="93">
        <v>2070.3159999999998</v>
      </c>
      <c r="I30" s="93">
        <v>1924.883</v>
      </c>
      <c r="J30" s="93">
        <v>1929.058</v>
      </c>
      <c r="K30" s="93">
        <v>1974.4929999999999</v>
      </c>
      <c r="L30" s="93">
        <v>1917.2159999999999</v>
      </c>
      <c r="M30" s="93">
        <v>2067.8829999999998</v>
      </c>
    </row>
    <row r="31" spans="1:13" x14ac:dyDescent="0.25">
      <c r="A31" s="91" t="s">
        <v>109</v>
      </c>
      <c r="B31" s="92" t="s">
        <v>115</v>
      </c>
      <c r="C31" s="94">
        <v>2143.67</v>
      </c>
      <c r="D31" s="93">
        <v>2090.922</v>
      </c>
      <c r="E31" s="93">
        <v>2115.4160000000002</v>
      </c>
      <c r="F31" s="93">
        <v>1979.0029999999999</v>
      </c>
      <c r="G31" s="93">
        <v>2030.933</v>
      </c>
      <c r="H31" s="93">
        <v>2087.194</v>
      </c>
      <c r="I31" s="93">
        <v>1858.251</v>
      </c>
      <c r="J31" s="93">
        <v>1799.684</v>
      </c>
      <c r="K31" s="93">
        <v>1910.8320000000001</v>
      </c>
      <c r="L31" s="93">
        <v>1781.7550000000001</v>
      </c>
      <c r="M31" s="93">
        <v>1848.5340000000001</v>
      </c>
    </row>
    <row r="32" spans="1:13" x14ac:dyDescent="0.25">
      <c r="A32" s="91" t="s">
        <v>111</v>
      </c>
      <c r="B32" s="92" t="s">
        <v>115</v>
      </c>
      <c r="C32" s="93">
        <v>2550.1219999999998</v>
      </c>
      <c r="D32" s="93">
        <v>2453.0140000000001</v>
      </c>
      <c r="E32" s="93">
        <v>2605.2060000000001</v>
      </c>
      <c r="F32" s="93">
        <v>2617.4670000000001</v>
      </c>
      <c r="G32" s="93">
        <v>2578.7570000000001</v>
      </c>
      <c r="H32" s="93">
        <v>2474.4839999999999</v>
      </c>
      <c r="I32" s="93">
        <v>2356.2469999999998</v>
      </c>
      <c r="J32" s="93">
        <v>2338.067</v>
      </c>
      <c r="K32" s="93">
        <v>2204.8330000000001</v>
      </c>
      <c r="L32" s="93">
        <v>2158.5070000000001</v>
      </c>
      <c r="M32" s="93">
        <v>2075.5239999999999</v>
      </c>
    </row>
    <row r="33" spans="1:13" x14ac:dyDescent="0.25">
      <c r="A33" s="91" t="s">
        <v>114</v>
      </c>
      <c r="B33" s="93">
        <v>593.74699999999996</v>
      </c>
      <c r="C33" s="93">
        <v>538.86900000000003</v>
      </c>
      <c r="D33" s="93">
        <v>616.048</v>
      </c>
      <c r="E33" s="93">
        <v>558.65599999999995</v>
      </c>
      <c r="F33" s="94">
        <v>525.55999999999995</v>
      </c>
      <c r="G33" s="93">
        <v>511.92200000000003</v>
      </c>
      <c r="H33" s="93">
        <v>508.678</v>
      </c>
      <c r="I33" s="93">
        <v>470.51499999999999</v>
      </c>
      <c r="J33" s="93">
        <v>483.84100000000001</v>
      </c>
      <c r="K33" s="93">
        <v>454.28399999999999</v>
      </c>
      <c r="L33" s="93">
        <v>425.62099999999998</v>
      </c>
      <c r="M33" s="92" t="s">
        <v>115</v>
      </c>
    </row>
    <row r="34" spans="1:13" x14ac:dyDescent="0.25">
      <c r="A34" s="91" t="s">
        <v>116</v>
      </c>
      <c r="B34" s="92" t="s">
        <v>115</v>
      </c>
      <c r="C34" s="93">
        <v>1309.029</v>
      </c>
      <c r="D34" s="93">
        <v>1379.057</v>
      </c>
      <c r="E34" s="93">
        <v>1218.6210000000001</v>
      </c>
      <c r="F34" s="93">
        <v>1109.2460000000001</v>
      </c>
      <c r="G34" s="93">
        <v>1114.7460000000001</v>
      </c>
      <c r="H34" s="93">
        <v>987.41899999999998</v>
      </c>
      <c r="I34" s="93">
        <v>865.09699999999998</v>
      </c>
      <c r="J34" s="93">
        <v>868.58199999999999</v>
      </c>
      <c r="K34" s="93">
        <v>891.71299999999997</v>
      </c>
      <c r="L34" s="93">
        <v>885.322</v>
      </c>
      <c r="M34" s="92" t="s">
        <v>115</v>
      </c>
    </row>
    <row r="36" spans="1:13" x14ac:dyDescent="0.25">
      <c r="A36" s="89" t="s">
        <v>240</v>
      </c>
    </row>
    <row r="37" spans="1:13" x14ac:dyDescent="0.25">
      <c r="A37" s="89" t="s">
        <v>115</v>
      </c>
      <c r="B37" s="89" t="s">
        <v>241</v>
      </c>
    </row>
    <row r="39" spans="1:13" x14ac:dyDescent="0.25">
      <c r="A39" s="89" t="s">
        <v>219</v>
      </c>
      <c r="B39" s="89" t="s">
        <v>220</v>
      </c>
    </row>
    <row r="40" spans="1:13" x14ac:dyDescent="0.25">
      <c r="A40" s="89" t="s">
        <v>221</v>
      </c>
      <c r="B40" s="89" t="s">
        <v>212</v>
      </c>
    </row>
    <row r="41" spans="1:13" x14ac:dyDescent="0.25">
      <c r="A41" s="89" t="s">
        <v>223</v>
      </c>
      <c r="B41" s="89" t="s">
        <v>224</v>
      </c>
    </row>
    <row r="43" spans="1:13" x14ac:dyDescent="0.25">
      <c r="A43" s="91" t="s">
        <v>225</v>
      </c>
      <c r="B43" s="91" t="s">
        <v>226</v>
      </c>
      <c r="C43" s="91" t="s">
        <v>227</v>
      </c>
      <c r="D43" s="91" t="s">
        <v>228</v>
      </c>
      <c r="E43" s="91" t="s">
        <v>229</v>
      </c>
      <c r="F43" s="91" t="s">
        <v>230</v>
      </c>
      <c r="G43" s="91" t="s">
        <v>231</v>
      </c>
      <c r="H43" s="91" t="s">
        <v>232</v>
      </c>
      <c r="I43" s="91" t="s">
        <v>233</v>
      </c>
      <c r="J43" s="91" t="s">
        <v>234</v>
      </c>
      <c r="K43" s="91" t="s">
        <v>235</v>
      </c>
      <c r="L43" s="91" t="s">
        <v>236</v>
      </c>
      <c r="M43" s="91" t="s">
        <v>237</v>
      </c>
    </row>
    <row r="44" spans="1:13" x14ac:dyDescent="0.25">
      <c r="A44" s="91" t="s">
        <v>238</v>
      </c>
      <c r="B44" s="92" t="s">
        <v>115</v>
      </c>
      <c r="C44" s="93">
        <v>35995.027000000002</v>
      </c>
      <c r="D44" s="93">
        <v>30182.348000000002</v>
      </c>
      <c r="E44" s="93">
        <v>31086.531999999999</v>
      </c>
      <c r="F44" s="93">
        <v>31590.593000000001</v>
      </c>
      <c r="G44" s="93">
        <v>27409.329000000002</v>
      </c>
      <c r="H44" s="93">
        <v>27348.535</v>
      </c>
      <c r="I44" s="93">
        <v>26844.843000000001</v>
      </c>
      <c r="J44" s="93">
        <v>26311.163</v>
      </c>
      <c r="K44" s="93">
        <v>25110.988000000001</v>
      </c>
      <c r="L44" s="93">
        <v>25896.797999999999</v>
      </c>
      <c r="M44" s="93">
        <v>25536.898000000001</v>
      </c>
    </row>
    <row r="45" spans="1:13" x14ac:dyDescent="0.25">
      <c r="A45" s="91" t="s">
        <v>239</v>
      </c>
      <c r="B45" s="92" t="s">
        <v>115</v>
      </c>
      <c r="C45" s="93">
        <v>59437.285000000003</v>
      </c>
      <c r="D45" s="93">
        <v>53071.671999999999</v>
      </c>
      <c r="E45" s="93">
        <v>53881.089</v>
      </c>
      <c r="F45" s="93">
        <v>51791.817999999999</v>
      </c>
      <c r="G45" s="93">
        <v>46123.644</v>
      </c>
      <c r="H45" s="94">
        <v>45630.32</v>
      </c>
      <c r="I45" s="93">
        <v>45122.720999999998</v>
      </c>
      <c r="J45" s="93">
        <v>46224.252</v>
      </c>
      <c r="K45" s="93">
        <v>44663.821000000004</v>
      </c>
      <c r="L45" s="93">
        <v>46296.464</v>
      </c>
      <c r="M45" s="93">
        <v>45843.357000000004</v>
      </c>
    </row>
    <row r="46" spans="1:13" x14ac:dyDescent="0.25">
      <c r="A46" s="91" t="s">
        <v>106</v>
      </c>
      <c r="B46" s="93">
        <v>2353.518</v>
      </c>
      <c r="C46" s="94">
        <v>2129.7800000000002</v>
      </c>
      <c r="D46" s="93">
        <v>1900.838</v>
      </c>
      <c r="E46" s="93">
        <v>1997.037</v>
      </c>
      <c r="F46" s="95">
        <v>1803.2</v>
      </c>
      <c r="G46" s="93">
        <v>1769.1479999999999</v>
      </c>
      <c r="H46" s="95">
        <v>1702.2</v>
      </c>
      <c r="I46" s="93">
        <v>1673.336</v>
      </c>
      <c r="J46" s="93">
        <v>1739.771</v>
      </c>
      <c r="K46" s="93">
        <v>1640.894</v>
      </c>
      <c r="L46" s="93">
        <v>1651.3989999999999</v>
      </c>
      <c r="M46" s="93">
        <v>1445.0219999999999</v>
      </c>
    </row>
    <row r="47" spans="1:13" x14ac:dyDescent="0.25">
      <c r="A47" s="91" t="s">
        <v>109</v>
      </c>
      <c r="B47" s="92" t="s">
        <v>115</v>
      </c>
      <c r="C47" s="93">
        <v>359.779</v>
      </c>
      <c r="D47" s="93">
        <v>374.28800000000001</v>
      </c>
      <c r="E47" s="93">
        <v>470.97300000000001</v>
      </c>
      <c r="F47" s="93">
        <v>485.30700000000002</v>
      </c>
      <c r="G47" s="93">
        <v>498.87599999999998</v>
      </c>
      <c r="H47" s="93">
        <v>416.12900000000002</v>
      </c>
      <c r="I47" s="94">
        <v>439.17</v>
      </c>
      <c r="J47" s="93">
        <v>387.97699999999998</v>
      </c>
      <c r="K47" s="93">
        <v>376.55799999999999</v>
      </c>
      <c r="L47" s="93">
        <v>439.14800000000002</v>
      </c>
      <c r="M47" s="93">
        <v>436.14400000000001</v>
      </c>
    </row>
    <row r="48" spans="1:13" x14ac:dyDescent="0.25">
      <c r="A48" s="91" t="s">
        <v>111</v>
      </c>
      <c r="B48" s="92" t="s">
        <v>115</v>
      </c>
      <c r="C48" s="93">
        <v>771.07399999999996</v>
      </c>
      <c r="D48" s="93">
        <v>644.59199999999998</v>
      </c>
      <c r="E48" s="93">
        <v>882.14099999999996</v>
      </c>
      <c r="F48" s="93">
        <v>895.47400000000005</v>
      </c>
      <c r="G48" s="93">
        <v>917.66300000000001</v>
      </c>
      <c r="H48" s="93">
        <v>922.33900000000006</v>
      </c>
      <c r="I48" s="93">
        <v>959.19100000000003</v>
      </c>
      <c r="J48" s="93">
        <v>933.90300000000002</v>
      </c>
      <c r="K48" s="93">
        <v>1057.5540000000001</v>
      </c>
      <c r="L48" s="93">
        <v>1096.431</v>
      </c>
      <c r="M48" s="93">
        <v>1106.287</v>
      </c>
    </row>
    <row r="49" spans="1:13" x14ac:dyDescent="0.25">
      <c r="A49" s="91" t="s">
        <v>114</v>
      </c>
      <c r="B49" s="93">
        <v>1.133</v>
      </c>
      <c r="C49" s="93">
        <v>1.0249999999999999</v>
      </c>
      <c r="D49" s="93">
        <v>1.181</v>
      </c>
      <c r="E49" s="93">
        <v>1.2809999999999999</v>
      </c>
      <c r="F49" s="93">
        <v>1.2949999999999999</v>
      </c>
      <c r="G49" s="93">
        <v>1.653</v>
      </c>
      <c r="H49" s="93">
        <v>1.1830000000000001</v>
      </c>
      <c r="I49" s="93">
        <v>1.3169999999999999</v>
      </c>
      <c r="J49" s="93">
        <v>1.2829999999999999</v>
      </c>
      <c r="K49" s="93">
        <v>1.514</v>
      </c>
      <c r="L49" s="94">
        <v>1.91</v>
      </c>
      <c r="M49" s="92" t="s">
        <v>115</v>
      </c>
    </row>
    <row r="50" spans="1:13" x14ac:dyDescent="0.25">
      <c r="A50" s="91" t="s">
        <v>116</v>
      </c>
      <c r="B50" s="92" t="s">
        <v>115</v>
      </c>
      <c r="C50" s="93">
        <v>15819.686</v>
      </c>
      <c r="D50" s="93">
        <v>14766.398999999999</v>
      </c>
      <c r="E50" s="93">
        <v>15814.663</v>
      </c>
      <c r="F50" s="93">
        <v>15735.157999999999</v>
      </c>
      <c r="G50" s="93">
        <v>15763.453</v>
      </c>
      <c r="H50" s="93">
        <v>15676.691000000001</v>
      </c>
      <c r="I50" s="93">
        <v>16274.625</v>
      </c>
      <c r="J50" s="93">
        <v>16468.120999999999</v>
      </c>
      <c r="K50" s="93">
        <v>15893.609</v>
      </c>
      <c r="L50" s="94">
        <v>15337.47</v>
      </c>
      <c r="M50" s="92" t="s">
        <v>115</v>
      </c>
    </row>
    <row r="52" spans="1:13" x14ac:dyDescent="0.25">
      <c r="A52" s="89" t="s">
        <v>240</v>
      </c>
    </row>
    <row r="53" spans="1:13" x14ac:dyDescent="0.25">
      <c r="A53" s="89" t="s">
        <v>115</v>
      </c>
      <c r="B53" s="89" t="s">
        <v>241</v>
      </c>
    </row>
    <row r="55" spans="1:13" x14ac:dyDescent="0.25">
      <c r="A55" s="89" t="s">
        <v>219</v>
      </c>
      <c r="B55" s="89" t="s">
        <v>220</v>
      </c>
    </row>
    <row r="56" spans="1:13" x14ac:dyDescent="0.25">
      <c r="A56" s="89" t="s">
        <v>221</v>
      </c>
      <c r="B56" s="89" t="s">
        <v>213</v>
      </c>
    </row>
    <row r="57" spans="1:13" x14ac:dyDescent="0.25">
      <c r="A57" s="89" t="s">
        <v>223</v>
      </c>
      <c r="B57" s="89" t="s">
        <v>224</v>
      </c>
    </row>
    <row r="59" spans="1:13" x14ac:dyDescent="0.25">
      <c r="A59" s="91" t="s">
        <v>225</v>
      </c>
      <c r="B59" s="91" t="s">
        <v>226</v>
      </c>
      <c r="C59" s="91" t="s">
        <v>227</v>
      </c>
      <c r="D59" s="91" t="s">
        <v>228</v>
      </c>
      <c r="E59" s="91" t="s">
        <v>229</v>
      </c>
      <c r="F59" s="91" t="s">
        <v>230</v>
      </c>
      <c r="G59" s="91" t="s">
        <v>231</v>
      </c>
      <c r="H59" s="91" t="s">
        <v>232</v>
      </c>
      <c r="I59" s="91" t="s">
        <v>233</v>
      </c>
      <c r="J59" s="91" t="s">
        <v>234</v>
      </c>
      <c r="K59" s="91" t="s">
        <v>235</v>
      </c>
      <c r="L59" s="91" t="s">
        <v>236</v>
      </c>
      <c r="M59" s="91" t="s">
        <v>237</v>
      </c>
    </row>
    <row r="60" spans="1:13" x14ac:dyDescent="0.25">
      <c r="A60" s="91" t="s">
        <v>238</v>
      </c>
      <c r="B60" s="92" t="s">
        <v>115</v>
      </c>
      <c r="C60" s="93">
        <v>910952.54599999997</v>
      </c>
      <c r="D60" s="93">
        <v>761753.97400000005</v>
      </c>
      <c r="E60" s="94">
        <v>808277.59</v>
      </c>
      <c r="F60" s="93">
        <v>794483.29799999995</v>
      </c>
      <c r="G60" s="93">
        <v>758948.15300000005</v>
      </c>
      <c r="H60" s="93">
        <v>736350.88800000004</v>
      </c>
      <c r="I60" s="93">
        <v>736630.326</v>
      </c>
      <c r="J60" s="93">
        <v>735924.96499999997</v>
      </c>
      <c r="K60" s="93">
        <v>737703.13300000003</v>
      </c>
      <c r="L60" s="93">
        <v>756102.90899999999</v>
      </c>
      <c r="M60" s="93">
        <v>743575.24199999997</v>
      </c>
    </row>
    <row r="61" spans="1:13" x14ac:dyDescent="0.25">
      <c r="A61" s="91" t="s">
        <v>239</v>
      </c>
      <c r="B61" s="92" t="s">
        <v>115</v>
      </c>
      <c r="C61" s="93">
        <v>1014882.425</v>
      </c>
      <c r="D61" s="93">
        <v>849790.89300000004</v>
      </c>
      <c r="E61" s="93">
        <v>898535.348</v>
      </c>
      <c r="F61" s="93">
        <v>880822.64199999999</v>
      </c>
      <c r="G61" s="93">
        <v>842646.11600000004</v>
      </c>
      <c r="H61" s="93">
        <v>822384.14599999995</v>
      </c>
      <c r="I61" s="93">
        <v>820695.56299999997</v>
      </c>
      <c r="J61" s="93">
        <v>816420.71900000004</v>
      </c>
      <c r="K61" s="93">
        <v>812297.49800000002</v>
      </c>
      <c r="L61" s="93">
        <v>830292.94200000004</v>
      </c>
      <c r="M61" s="93">
        <v>814997.57499999995</v>
      </c>
    </row>
    <row r="62" spans="1:13" x14ac:dyDescent="0.25">
      <c r="A62" s="91" t="s">
        <v>106</v>
      </c>
      <c r="B62" s="93">
        <v>7551.1570000000002</v>
      </c>
      <c r="C62" s="93">
        <v>6660.6379999999999</v>
      </c>
      <c r="D62" s="93">
        <v>5500.8850000000002</v>
      </c>
      <c r="E62" s="93">
        <v>5637.1170000000002</v>
      </c>
      <c r="F62" s="93">
        <v>5832.5360000000001</v>
      </c>
      <c r="G62" s="93">
        <v>5660.1729999999998</v>
      </c>
      <c r="H62" s="93">
        <v>5452.9340000000002</v>
      </c>
      <c r="I62" s="94">
        <v>5501.57</v>
      </c>
      <c r="J62" s="93">
        <v>5525.2889999999998</v>
      </c>
      <c r="K62" s="93">
        <v>5640.3850000000002</v>
      </c>
      <c r="L62" s="93">
        <v>5951.6040000000003</v>
      </c>
      <c r="M62" s="93">
        <v>5799.9189999999999</v>
      </c>
    </row>
    <row r="63" spans="1:13" x14ac:dyDescent="0.25">
      <c r="A63" s="91" t="s">
        <v>109</v>
      </c>
      <c r="B63" s="92" t="s">
        <v>115</v>
      </c>
      <c r="C63" s="93">
        <v>17593.062000000002</v>
      </c>
      <c r="D63" s="93">
        <v>14301.759</v>
      </c>
      <c r="E63" s="93">
        <v>16216.441000000001</v>
      </c>
      <c r="F63" s="93">
        <v>15992.516</v>
      </c>
      <c r="G63" s="93">
        <v>14214.196</v>
      </c>
      <c r="H63" s="93">
        <v>13968.207</v>
      </c>
      <c r="I63" s="93">
        <v>12527.084000000001</v>
      </c>
      <c r="J63" s="93">
        <v>12199.873</v>
      </c>
      <c r="K63" s="94">
        <v>12037.67</v>
      </c>
      <c r="L63" s="93">
        <v>11610.387000000001</v>
      </c>
      <c r="M63" s="93">
        <v>11852.189</v>
      </c>
    </row>
    <row r="64" spans="1:13" x14ac:dyDescent="0.25">
      <c r="A64" s="91" t="s">
        <v>111</v>
      </c>
      <c r="B64" s="92" t="s">
        <v>115</v>
      </c>
      <c r="C64" s="93">
        <v>17106.702000000001</v>
      </c>
      <c r="D64" s="93">
        <v>13675.924000000001</v>
      </c>
      <c r="E64" s="93">
        <v>16485.958999999999</v>
      </c>
      <c r="F64" s="93">
        <v>15678.468999999999</v>
      </c>
      <c r="G64" s="93">
        <v>15029.107</v>
      </c>
      <c r="H64" s="93">
        <v>14111.332</v>
      </c>
      <c r="I64" s="94">
        <v>14079.41</v>
      </c>
      <c r="J64" s="94">
        <v>14323.21</v>
      </c>
      <c r="K64" s="93">
        <v>14203.993</v>
      </c>
      <c r="L64" s="93">
        <v>14294.308000000001</v>
      </c>
      <c r="M64" s="93">
        <v>14357.785</v>
      </c>
    </row>
    <row r="65" spans="1:13" x14ac:dyDescent="0.25">
      <c r="A65" s="91" t="s">
        <v>114</v>
      </c>
      <c r="B65" s="93">
        <v>1468.2529999999999</v>
      </c>
      <c r="C65" s="94">
        <v>1920.05</v>
      </c>
      <c r="D65" s="93">
        <v>1905.7280000000001</v>
      </c>
      <c r="E65" s="93">
        <v>1925.5239999999999</v>
      </c>
      <c r="F65" s="93">
        <v>1901.1859999999999</v>
      </c>
      <c r="G65" s="93">
        <v>1939.066</v>
      </c>
      <c r="H65" s="93">
        <v>1961.0809999999999</v>
      </c>
      <c r="I65" s="93">
        <v>1900.2909999999999</v>
      </c>
      <c r="J65" s="93">
        <v>1969.701</v>
      </c>
      <c r="K65" s="93">
        <v>1940.5350000000001</v>
      </c>
      <c r="L65" s="93">
        <v>2000.1130000000001</v>
      </c>
      <c r="M65" s="92" t="s">
        <v>115</v>
      </c>
    </row>
    <row r="66" spans="1:13" x14ac:dyDescent="0.25">
      <c r="A66" s="91" t="s">
        <v>116</v>
      </c>
      <c r="B66" s="92" t="s">
        <v>115</v>
      </c>
      <c r="C66" s="93">
        <v>12092.297</v>
      </c>
      <c r="D66" s="94">
        <v>10454.42</v>
      </c>
      <c r="E66" s="93">
        <v>11533.148999999999</v>
      </c>
      <c r="F66" s="93">
        <v>11516.797</v>
      </c>
      <c r="G66" s="93">
        <v>11269.895</v>
      </c>
      <c r="H66" s="94">
        <v>11280.86</v>
      </c>
      <c r="I66" s="93">
        <v>10875.575999999999</v>
      </c>
      <c r="J66" s="93">
        <v>11238.642</v>
      </c>
      <c r="K66" s="93">
        <v>11100.522000000001</v>
      </c>
      <c r="L66" s="93">
        <v>11646.684999999999</v>
      </c>
      <c r="M66" s="92" t="s">
        <v>115</v>
      </c>
    </row>
    <row r="68" spans="1:13" x14ac:dyDescent="0.25">
      <c r="A68" s="89" t="s">
        <v>240</v>
      </c>
    </row>
    <row r="69" spans="1:13" x14ac:dyDescent="0.25">
      <c r="A69" s="89" t="s">
        <v>115</v>
      </c>
      <c r="B69" s="89" t="s">
        <v>241</v>
      </c>
    </row>
    <row r="71" spans="1:13" x14ac:dyDescent="0.25">
      <c r="A71" s="89" t="s">
        <v>219</v>
      </c>
      <c r="B71" s="89" t="s">
        <v>220</v>
      </c>
    </row>
    <row r="72" spans="1:13" x14ac:dyDescent="0.25">
      <c r="A72" s="89" t="s">
        <v>221</v>
      </c>
      <c r="B72" s="89" t="s">
        <v>243</v>
      </c>
    </row>
    <row r="73" spans="1:13" x14ac:dyDescent="0.25">
      <c r="A73" s="89" t="s">
        <v>223</v>
      </c>
      <c r="B73" s="89" t="s">
        <v>224</v>
      </c>
    </row>
    <row r="75" spans="1:13" x14ac:dyDescent="0.25">
      <c r="A75" s="91" t="s">
        <v>225</v>
      </c>
      <c r="B75" s="91" t="s">
        <v>226</v>
      </c>
      <c r="C75" s="91" t="s">
        <v>227</v>
      </c>
      <c r="D75" s="91" t="s">
        <v>228</v>
      </c>
      <c r="E75" s="91" t="s">
        <v>229</v>
      </c>
      <c r="F75" s="91" t="s">
        <v>230</v>
      </c>
      <c r="G75" s="91" t="s">
        <v>231</v>
      </c>
      <c r="H75" s="91" t="s">
        <v>232</v>
      </c>
      <c r="I75" s="91" t="s">
        <v>233</v>
      </c>
      <c r="J75" s="91" t="s">
        <v>234</v>
      </c>
      <c r="K75" s="91" t="s">
        <v>235</v>
      </c>
      <c r="L75" s="91" t="s">
        <v>236</v>
      </c>
      <c r="M75" s="91" t="s">
        <v>237</v>
      </c>
    </row>
    <row r="76" spans="1:13" x14ac:dyDescent="0.25">
      <c r="A76" s="91" t="s">
        <v>238</v>
      </c>
      <c r="B76" s="92" t="s">
        <v>115</v>
      </c>
      <c r="C76" s="93">
        <v>1193084.368</v>
      </c>
      <c r="D76" s="93">
        <v>1096532.078</v>
      </c>
      <c r="E76" s="93">
        <v>1124489.8370000001</v>
      </c>
      <c r="F76" s="93">
        <v>1110731.4369999999</v>
      </c>
      <c r="G76" s="93">
        <v>1099058.2590000001</v>
      </c>
      <c r="H76" s="93">
        <v>1046303.827</v>
      </c>
      <c r="I76" s="93">
        <v>985361.57200000004</v>
      </c>
      <c r="J76" s="93">
        <v>995074.16299999994</v>
      </c>
      <c r="K76" s="93">
        <v>975595.71600000001</v>
      </c>
      <c r="L76" s="93">
        <v>968849.83100000001</v>
      </c>
      <c r="M76" s="93">
        <v>925847.47900000005</v>
      </c>
    </row>
    <row r="77" spans="1:13" x14ac:dyDescent="0.25">
      <c r="A77" s="91" t="s">
        <v>239</v>
      </c>
      <c r="B77" s="92" t="s">
        <v>115</v>
      </c>
      <c r="C77" s="93">
        <v>1368978.3940000001</v>
      </c>
      <c r="D77" s="94">
        <v>1250623.3600000001</v>
      </c>
      <c r="E77" s="93">
        <v>1285176.436</v>
      </c>
      <c r="F77" s="93">
        <v>1258340.048</v>
      </c>
      <c r="G77" s="93">
        <v>1260099.7120000001</v>
      </c>
      <c r="H77" s="93">
        <v>1196278.9210000001</v>
      </c>
      <c r="I77" s="96">
        <v>1112141</v>
      </c>
      <c r="J77" s="93">
        <v>1101812.659</v>
      </c>
      <c r="K77" s="93">
        <v>1060546.1580000001</v>
      </c>
      <c r="L77" s="93">
        <v>1043805.5060000001</v>
      </c>
      <c r="M77" s="93">
        <v>994771.70400000003</v>
      </c>
    </row>
    <row r="78" spans="1:13" x14ac:dyDescent="0.25">
      <c r="A78" s="91" t="s">
        <v>106</v>
      </c>
      <c r="B78" s="93">
        <v>23164.998</v>
      </c>
      <c r="C78" s="93">
        <v>21059.909</v>
      </c>
      <c r="D78" s="93">
        <v>21095.216</v>
      </c>
      <c r="E78" s="93">
        <v>21040.554</v>
      </c>
      <c r="F78" s="93">
        <v>16878.751</v>
      </c>
      <c r="G78" s="93">
        <v>13647.012000000001</v>
      </c>
      <c r="H78" s="93">
        <v>15872.995000000001</v>
      </c>
      <c r="I78" s="95">
        <v>12291.7</v>
      </c>
      <c r="J78" s="93">
        <v>9411.1630000000005</v>
      </c>
      <c r="K78" s="93">
        <v>10739.415000000001</v>
      </c>
      <c r="L78" s="93">
        <v>8121.4260000000004</v>
      </c>
      <c r="M78" s="94">
        <v>7108.25</v>
      </c>
    </row>
    <row r="79" spans="1:13" x14ac:dyDescent="0.25">
      <c r="A79" s="91" t="s">
        <v>109</v>
      </c>
      <c r="B79" s="92" t="s">
        <v>115</v>
      </c>
      <c r="C79" s="93">
        <v>20398.436000000002</v>
      </c>
      <c r="D79" s="93">
        <v>21683.322</v>
      </c>
      <c r="E79" s="93">
        <v>26969.589</v>
      </c>
      <c r="F79" s="93">
        <v>20865.523000000001</v>
      </c>
      <c r="G79" s="93">
        <v>17130.899000000001</v>
      </c>
      <c r="H79" s="93">
        <v>18531.968000000001</v>
      </c>
      <c r="I79" s="94">
        <v>17390.43</v>
      </c>
      <c r="J79" s="93">
        <v>14459.691000000001</v>
      </c>
      <c r="K79" s="93">
        <v>16649.082999999999</v>
      </c>
      <c r="L79" s="93">
        <v>14985.543</v>
      </c>
      <c r="M79" s="93">
        <v>15764.169</v>
      </c>
    </row>
    <row r="80" spans="1:13" x14ac:dyDescent="0.25">
      <c r="A80" s="91" t="s">
        <v>111</v>
      </c>
      <c r="B80" s="92" t="s">
        <v>115</v>
      </c>
      <c r="C80" s="93">
        <v>7525.3969999999999</v>
      </c>
      <c r="D80" s="93">
        <v>7854.3040000000001</v>
      </c>
      <c r="E80" s="94">
        <v>10358.52</v>
      </c>
      <c r="F80" s="93">
        <v>8116.1970000000001</v>
      </c>
      <c r="G80" s="93">
        <v>7540.8220000000001</v>
      </c>
      <c r="H80" s="93">
        <v>7257.3890000000001</v>
      </c>
      <c r="I80" s="93">
        <v>6444.4120000000003</v>
      </c>
      <c r="J80" s="93">
        <v>6236.7979999999998</v>
      </c>
      <c r="K80" s="93">
        <v>6632.8890000000001</v>
      </c>
      <c r="L80" s="93">
        <v>6437.6989999999996</v>
      </c>
      <c r="M80" s="95">
        <v>6785.6</v>
      </c>
    </row>
    <row r="81" spans="1:13" x14ac:dyDescent="0.25">
      <c r="A81" s="91" t="s">
        <v>114</v>
      </c>
      <c r="B81" s="94">
        <v>19.02</v>
      </c>
      <c r="C81" s="93">
        <v>6.1630000000000003</v>
      </c>
      <c r="D81" s="93">
        <v>4.508</v>
      </c>
      <c r="E81" s="93">
        <v>5.1630000000000003</v>
      </c>
      <c r="F81" s="93">
        <v>4.2949999999999999</v>
      </c>
      <c r="G81" s="93">
        <v>5.4139999999999997</v>
      </c>
      <c r="H81" s="93">
        <v>5.4610000000000003</v>
      </c>
      <c r="I81" s="93">
        <v>6.4809999999999999</v>
      </c>
      <c r="J81" s="93">
        <v>5.8949999999999996</v>
      </c>
      <c r="K81" s="93">
        <v>6.0709999999999997</v>
      </c>
      <c r="L81" s="93">
        <v>4.8259999999999996</v>
      </c>
      <c r="M81" s="92" t="s">
        <v>115</v>
      </c>
    </row>
    <row r="82" spans="1:13" x14ac:dyDescent="0.25">
      <c r="A82" s="91" t="s">
        <v>116</v>
      </c>
      <c r="B82" s="92" t="s">
        <v>115</v>
      </c>
      <c r="C82" s="93">
        <v>832.13599999999997</v>
      </c>
      <c r="D82" s="93">
        <v>2064.2510000000002</v>
      </c>
      <c r="E82" s="93">
        <v>2429.1489999999999</v>
      </c>
      <c r="F82" s="93">
        <v>2216.0369999999998</v>
      </c>
      <c r="G82" s="93">
        <v>1714.789</v>
      </c>
      <c r="H82" s="93">
        <v>1715.9680000000001</v>
      </c>
      <c r="I82" s="93">
        <v>1705.857</v>
      </c>
      <c r="J82" s="93">
        <v>1688.5350000000001</v>
      </c>
      <c r="K82" s="93">
        <v>1664.2639999999999</v>
      </c>
      <c r="L82" s="93">
        <v>1827.5609999999999</v>
      </c>
      <c r="M82" s="92" t="s">
        <v>115</v>
      </c>
    </row>
    <row r="84" spans="1:13" x14ac:dyDescent="0.25">
      <c r="A84" s="89" t="s">
        <v>240</v>
      </c>
    </row>
    <row r="85" spans="1:13" x14ac:dyDescent="0.25">
      <c r="A85" s="89" t="s">
        <v>115</v>
      </c>
      <c r="B85" s="89" t="s">
        <v>241</v>
      </c>
    </row>
    <row r="87" spans="1:13" x14ac:dyDescent="0.25">
      <c r="A87" s="89" t="s">
        <v>219</v>
      </c>
      <c r="B87" s="89" t="s">
        <v>220</v>
      </c>
    </row>
    <row r="88" spans="1:13" x14ac:dyDescent="0.25">
      <c r="A88" s="89" t="s">
        <v>221</v>
      </c>
      <c r="B88" s="89" t="s">
        <v>244</v>
      </c>
    </row>
    <row r="89" spans="1:13" x14ac:dyDescent="0.25">
      <c r="A89" s="89" t="s">
        <v>223</v>
      </c>
      <c r="B89" s="89" t="s">
        <v>224</v>
      </c>
    </row>
    <row r="91" spans="1:13" x14ac:dyDescent="0.25">
      <c r="A91" s="91" t="s">
        <v>225</v>
      </c>
      <c r="B91" s="91" t="s">
        <v>226</v>
      </c>
      <c r="C91" s="91" t="s">
        <v>227</v>
      </c>
      <c r="D91" s="91" t="s">
        <v>228</v>
      </c>
      <c r="E91" s="91" t="s">
        <v>229</v>
      </c>
      <c r="F91" s="91" t="s">
        <v>230</v>
      </c>
      <c r="G91" s="91" t="s">
        <v>231</v>
      </c>
      <c r="H91" s="91" t="s">
        <v>232</v>
      </c>
      <c r="I91" s="91" t="s">
        <v>233</v>
      </c>
      <c r="J91" s="91" t="s">
        <v>234</v>
      </c>
      <c r="K91" s="91" t="s">
        <v>235</v>
      </c>
      <c r="L91" s="91" t="s">
        <v>236</v>
      </c>
      <c r="M91" s="91" t="s">
        <v>237</v>
      </c>
    </row>
    <row r="92" spans="1:13" x14ac:dyDescent="0.25">
      <c r="A92" s="91" t="s">
        <v>238</v>
      </c>
      <c r="B92" s="92" t="s">
        <v>115</v>
      </c>
      <c r="C92" s="93">
        <v>37455.461000000003</v>
      </c>
      <c r="D92" s="93">
        <v>36769.605000000003</v>
      </c>
      <c r="E92" s="93">
        <v>36691.462</v>
      </c>
      <c r="F92" s="94">
        <v>35567.32</v>
      </c>
      <c r="G92" s="93">
        <v>35329.101000000002</v>
      </c>
      <c r="H92" s="93">
        <v>35447.122000000003</v>
      </c>
      <c r="I92" s="93">
        <v>35231.529000000002</v>
      </c>
      <c r="J92" s="93">
        <v>35568.338000000003</v>
      </c>
      <c r="K92" s="93">
        <v>36481.576999999997</v>
      </c>
      <c r="L92" s="94">
        <v>36742.17</v>
      </c>
      <c r="M92" s="93">
        <v>36426.771999999997</v>
      </c>
    </row>
    <row r="93" spans="1:13" x14ac:dyDescent="0.25">
      <c r="A93" s="91" t="s">
        <v>239</v>
      </c>
      <c r="B93" s="92" t="s">
        <v>115</v>
      </c>
      <c r="C93" s="93">
        <v>40349.402999999998</v>
      </c>
      <c r="D93" s="93">
        <v>39530.057999999997</v>
      </c>
      <c r="E93" s="93">
        <v>39576.565000000002</v>
      </c>
      <c r="F93" s="93">
        <v>38350.506000000001</v>
      </c>
      <c r="G93" s="93">
        <v>38062.131000000001</v>
      </c>
      <c r="H93" s="93">
        <v>38181.408000000003</v>
      </c>
      <c r="I93" s="95">
        <v>37985.199999999997</v>
      </c>
      <c r="J93" s="93">
        <v>38286.508000000002</v>
      </c>
      <c r="K93" s="93">
        <v>39339.938000000002</v>
      </c>
      <c r="L93" s="93">
        <v>39654.904999999999</v>
      </c>
      <c r="M93" s="93">
        <v>39254.362999999998</v>
      </c>
    </row>
    <row r="94" spans="1:13" x14ac:dyDescent="0.25">
      <c r="A94" s="91" t="s">
        <v>106</v>
      </c>
      <c r="B94" s="93">
        <v>1096.2809999999999</v>
      </c>
      <c r="C94" s="93">
        <v>1180.9659999999999</v>
      </c>
      <c r="D94" s="93">
        <v>1105.1489999999999</v>
      </c>
      <c r="E94" s="93">
        <v>1121.135</v>
      </c>
      <c r="F94" s="93">
        <v>1177.472</v>
      </c>
      <c r="G94" s="93">
        <v>1219.751</v>
      </c>
      <c r="H94" s="93">
        <v>1298.134</v>
      </c>
      <c r="I94" s="93">
        <v>1334.777</v>
      </c>
      <c r="J94" s="93">
        <v>1417.579</v>
      </c>
      <c r="K94" s="93">
        <v>1535.1890000000001</v>
      </c>
      <c r="L94" s="93">
        <v>1503.722</v>
      </c>
      <c r="M94" s="93">
        <v>1555.9760000000001</v>
      </c>
    </row>
    <row r="95" spans="1:13" x14ac:dyDescent="0.25">
      <c r="A95" s="91" t="s">
        <v>109</v>
      </c>
      <c r="B95" s="92" t="s">
        <v>115</v>
      </c>
      <c r="C95" s="94">
        <v>293.82</v>
      </c>
      <c r="D95" s="93">
        <v>333.88099999999997</v>
      </c>
      <c r="E95" s="93">
        <v>331.904</v>
      </c>
      <c r="F95" s="93">
        <v>295.14299999999997</v>
      </c>
      <c r="G95" s="93">
        <v>350.92399999999998</v>
      </c>
      <c r="H95" s="93">
        <v>397.07499999999999</v>
      </c>
      <c r="I95" s="93">
        <v>381.80399999999997</v>
      </c>
      <c r="J95" s="93">
        <v>328.32299999999998</v>
      </c>
      <c r="K95" s="93">
        <v>347.04199999999997</v>
      </c>
      <c r="L95" s="93">
        <v>360.38099999999997</v>
      </c>
      <c r="M95" s="94">
        <v>364.02</v>
      </c>
    </row>
    <row r="96" spans="1:13" x14ac:dyDescent="0.25">
      <c r="A96" s="91" t="s">
        <v>111</v>
      </c>
      <c r="B96" s="92" t="s">
        <v>115</v>
      </c>
      <c r="C96" s="93">
        <v>209.49700000000001</v>
      </c>
      <c r="D96" s="94">
        <v>206.62</v>
      </c>
      <c r="E96" s="93">
        <v>225.714</v>
      </c>
      <c r="F96" s="94">
        <v>237.22</v>
      </c>
      <c r="G96" s="93">
        <v>239.375</v>
      </c>
      <c r="H96" s="93">
        <v>225.333</v>
      </c>
      <c r="I96" s="93">
        <v>219.68199999999999</v>
      </c>
      <c r="J96" s="94">
        <v>218.49</v>
      </c>
      <c r="K96" s="93">
        <v>210.21299999999999</v>
      </c>
      <c r="L96" s="93">
        <v>204.46100000000001</v>
      </c>
      <c r="M96" s="93">
        <v>215.423</v>
      </c>
    </row>
    <row r="97" spans="1:13" x14ac:dyDescent="0.25">
      <c r="A97" s="91" t="s">
        <v>114</v>
      </c>
      <c r="B97" s="93">
        <v>15.489000000000001</v>
      </c>
      <c r="C97" s="93">
        <v>13.037000000000001</v>
      </c>
      <c r="D97" s="93">
        <v>13.244</v>
      </c>
      <c r="E97" s="93">
        <v>12.657999999999999</v>
      </c>
      <c r="F97" s="93">
        <v>13.368</v>
      </c>
      <c r="G97" s="93">
        <v>14.039</v>
      </c>
      <c r="H97" s="93">
        <v>12.603</v>
      </c>
      <c r="I97" s="93">
        <v>13.124000000000001</v>
      </c>
      <c r="J97" s="93">
        <v>13.848000000000001</v>
      </c>
      <c r="K97" s="93">
        <v>15.832000000000001</v>
      </c>
      <c r="L97" s="94">
        <v>16.760000000000002</v>
      </c>
      <c r="M97" s="92" t="s">
        <v>115</v>
      </c>
    </row>
    <row r="98" spans="1:13" x14ac:dyDescent="0.25">
      <c r="A98" s="91" t="s">
        <v>116</v>
      </c>
      <c r="B98" s="92" t="s">
        <v>115</v>
      </c>
      <c r="C98" s="93">
        <v>219.77500000000001</v>
      </c>
      <c r="D98" s="94">
        <v>196.65</v>
      </c>
      <c r="E98" s="93">
        <v>187.643</v>
      </c>
      <c r="F98" s="93">
        <v>227.08500000000001</v>
      </c>
      <c r="G98" s="93">
        <v>227.24600000000001</v>
      </c>
      <c r="H98" s="93">
        <v>226.56700000000001</v>
      </c>
      <c r="I98" s="93">
        <v>227.59399999999999</v>
      </c>
      <c r="J98" s="94">
        <v>245.83</v>
      </c>
      <c r="K98" s="93">
        <v>248.17500000000001</v>
      </c>
      <c r="L98" s="93">
        <v>239.71199999999999</v>
      </c>
      <c r="M98" s="92" t="s">
        <v>115</v>
      </c>
    </row>
    <row r="100" spans="1:13" x14ac:dyDescent="0.25">
      <c r="A100" s="89" t="s">
        <v>240</v>
      </c>
    </row>
    <row r="101" spans="1:13" x14ac:dyDescent="0.25">
      <c r="A101" s="89" t="s">
        <v>115</v>
      </c>
      <c r="B101" s="89" t="s">
        <v>241</v>
      </c>
    </row>
    <row r="103" spans="1:13" x14ac:dyDescent="0.25">
      <c r="A103" s="89" t="s">
        <v>219</v>
      </c>
      <c r="B103" s="89" t="s">
        <v>220</v>
      </c>
    </row>
    <row r="104" spans="1:13" x14ac:dyDescent="0.25">
      <c r="A104" s="89" t="s">
        <v>221</v>
      </c>
      <c r="B104" s="89" t="s">
        <v>214</v>
      </c>
    </row>
    <row r="105" spans="1:13" x14ac:dyDescent="0.25">
      <c r="A105" s="89" t="s">
        <v>223</v>
      </c>
      <c r="B105" s="89" t="s">
        <v>224</v>
      </c>
    </row>
    <row r="107" spans="1:13" x14ac:dyDescent="0.25">
      <c r="A107" s="91" t="s">
        <v>225</v>
      </c>
      <c r="B107" s="91" t="s">
        <v>226</v>
      </c>
      <c r="C107" s="91" t="s">
        <v>227</v>
      </c>
      <c r="D107" s="91" t="s">
        <v>228</v>
      </c>
      <c r="E107" s="91" t="s">
        <v>229</v>
      </c>
      <c r="F107" s="91" t="s">
        <v>230</v>
      </c>
      <c r="G107" s="91" t="s">
        <v>231</v>
      </c>
      <c r="H107" s="91" t="s">
        <v>232</v>
      </c>
      <c r="I107" s="91" t="s">
        <v>233</v>
      </c>
      <c r="J107" s="91" t="s">
        <v>234</v>
      </c>
      <c r="K107" s="91" t="s">
        <v>235</v>
      </c>
      <c r="L107" s="91" t="s">
        <v>236</v>
      </c>
      <c r="M107" s="91" t="s">
        <v>237</v>
      </c>
    </row>
    <row r="108" spans="1:13" x14ac:dyDescent="0.25">
      <c r="A108" s="91" t="s">
        <v>238</v>
      </c>
      <c r="B108" s="92" t="s">
        <v>115</v>
      </c>
      <c r="C108" s="93">
        <v>54481.946000000004</v>
      </c>
      <c r="D108" s="93">
        <v>50773.425999999999</v>
      </c>
      <c r="E108" s="94">
        <v>50658.51</v>
      </c>
      <c r="F108" s="94">
        <v>52467.46</v>
      </c>
      <c r="G108" s="94">
        <v>50697.64</v>
      </c>
      <c r="H108" s="93">
        <v>49469.052000000003</v>
      </c>
      <c r="I108" s="93">
        <v>48350.731</v>
      </c>
      <c r="J108" s="93">
        <v>50108.267</v>
      </c>
      <c r="K108" s="93">
        <v>49439.618999999999</v>
      </c>
      <c r="L108" s="93">
        <v>51963.283000000003</v>
      </c>
      <c r="M108" s="93">
        <v>51550.343999999997</v>
      </c>
    </row>
    <row r="109" spans="1:13" x14ac:dyDescent="0.25">
      <c r="A109" s="91" t="s">
        <v>239</v>
      </c>
      <c r="B109" s="92" t="s">
        <v>115</v>
      </c>
      <c r="C109" s="93">
        <v>67080.807000000001</v>
      </c>
      <c r="D109" s="93">
        <v>61918.057000000001</v>
      </c>
      <c r="E109" s="93">
        <v>61875.673999999999</v>
      </c>
      <c r="F109" s="93">
        <v>63098.451000000001</v>
      </c>
      <c r="G109" s="93">
        <v>61936.911999999997</v>
      </c>
      <c r="H109" s="94">
        <v>60003.37</v>
      </c>
      <c r="I109" s="94">
        <v>59250.03</v>
      </c>
      <c r="J109" s="93">
        <v>61935.855000000003</v>
      </c>
      <c r="K109" s="94">
        <v>61747.35</v>
      </c>
      <c r="L109" s="93">
        <v>64558.504000000001</v>
      </c>
      <c r="M109" s="93">
        <v>63761.411</v>
      </c>
    </row>
    <row r="110" spans="1:13" x14ac:dyDescent="0.25">
      <c r="A110" s="91" t="s">
        <v>106</v>
      </c>
      <c r="B110" s="93">
        <v>1618.7349999999999</v>
      </c>
      <c r="C110" s="93">
        <v>1508.3389999999999</v>
      </c>
      <c r="D110" s="93">
        <v>1339.5719999999999</v>
      </c>
      <c r="E110" s="93">
        <v>1494.624</v>
      </c>
      <c r="F110" s="93">
        <v>1574.652</v>
      </c>
      <c r="G110" s="94">
        <v>1384.81</v>
      </c>
      <c r="H110" s="93">
        <v>1135.271</v>
      </c>
      <c r="I110" s="93">
        <v>1263.175</v>
      </c>
      <c r="J110" s="93">
        <v>1353.4259999999999</v>
      </c>
      <c r="K110" s="93">
        <v>1399.6679999999999</v>
      </c>
      <c r="L110" s="93">
        <v>1487.7170000000001</v>
      </c>
      <c r="M110" s="93">
        <v>1660.954</v>
      </c>
    </row>
    <row r="111" spans="1:13" x14ac:dyDescent="0.25">
      <c r="A111" s="91" t="s">
        <v>109</v>
      </c>
      <c r="B111" s="92" t="s">
        <v>115</v>
      </c>
      <c r="C111" s="93">
        <v>1247.5409999999999</v>
      </c>
      <c r="D111" s="93">
        <v>1355.1990000000001</v>
      </c>
      <c r="E111" s="93">
        <v>1547.126</v>
      </c>
      <c r="F111" s="93">
        <v>1361.9860000000001</v>
      </c>
      <c r="G111" s="94">
        <v>1413.92</v>
      </c>
      <c r="H111" s="93">
        <v>1482.673</v>
      </c>
      <c r="I111" s="93">
        <v>1252.6410000000001</v>
      </c>
      <c r="J111" s="93">
        <v>1040.866</v>
      </c>
      <c r="K111" s="93">
        <v>1109.819</v>
      </c>
      <c r="L111" s="93">
        <v>1166.0619999999999</v>
      </c>
      <c r="M111" s="93">
        <v>1177.8489999999999</v>
      </c>
    </row>
    <row r="112" spans="1:13" x14ac:dyDescent="0.25">
      <c r="A112" s="91" t="s">
        <v>111</v>
      </c>
      <c r="B112" s="92" t="s">
        <v>115</v>
      </c>
      <c r="C112" s="93">
        <v>1859.2729999999999</v>
      </c>
      <c r="D112" s="93">
        <v>1821.587</v>
      </c>
      <c r="E112" s="93">
        <v>1922.114</v>
      </c>
      <c r="F112" s="93">
        <v>1943.9059999999999</v>
      </c>
      <c r="G112" s="93">
        <v>1902.864</v>
      </c>
      <c r="H112" s="93">
        <v>1869.0119999999999</v>
      </c>
      <c r="I112" s="93">
        <v>1811.0630000000001</v>
      </c>
      <c r="J112" s="93">
        <v>1866.818</v>
      </c>
      <c r="K112" s="94">
        <v>1796.59</v>
      </c>
      <c r="L112" s="93">
        <v>1858.386</v>
      </c>
      <c r="M112" s="93">
        <v>1929.597</v>
      </c>
    </row>
    <row r="113" spans="1:13" x14ac:dyDescent="0.25">
      <c r="A113" s="91" t="s">
        <v>114</v>
      </c>
      <c r="B113" s="93">
        <v>271.74200000000002</v>
      </c>
      <c r="C113" s="93">
        <v>259.96899999999999</v>
      </c>
      <c r="D113" s="93">
        <v>195.131</v>
      </c>
      <c r="E113" s="93">
        <v>155.16399999999999</v>
      </c>
      <c r="F113" s="93">
        <v>133.28200000000001</v>
      </c>
      <c r="G113" s="93">
        <v>138.65799999999999</v>
      </c>
      <c r="H113" s="93">
        <v>134.39400000000001</v>
      </c>
      <c r="I113" s="93">
        <v>173.673</v>
      </c>
      <c r="J113" s="93">
        <v>148.02099999999999</v>
      </c>
      <c r="K113" s="93">
        <v>167.851</v>
      </c>
      <c r="L113" s="93">
        <v>184.78399999999999</v>
      </c>
      <c r="M113" s="92" t="s">
        <v>115</v>
      </c>
    </row>
    <row r="114" spans="1:13" x14ac:dyDescent="0.25">
      <c r="A114" s="91" t="s">
        <v>116</v>
      </c>
      <c r="B114" s="92" t="s">
        <v>115</v>
      </c>
      <c r="C114" s="93">
        <v>1784.8240000000001</v>
      </c>
      <c r="D114" s="94">
        <v>1666.51</v>
      </c>
      <c r="E114" s="93">
        <v>1568.8320000000001</v>
      </c>
      <c r="F114" s="93">
        <v>1647.742</v>
      </c>
      <c r="G114" s="93">
        <v>1865.6079999999999</v>
      </c>
      <c r="H114" s="93">
        <v>2019.0319999999999</v>
      </c>
      <c r="I114" s="93">
        <v>1954.748</v>
      </c>
      <c r="J114" s="93">
        <v>2024.413</v>
      </c>
      <c r="K114" s="93">
        <v>2002.085</v>
      </c>
      <c r="L114" s="94">
        <v>2049.37</v>
      </c>
      <c r="M114" s="92" t="s">
        <v>115</v>
      </c>
    </row>
    <row r="116" spans="1:13" x14ac:dyDescent="0.25">
      <c r="A116" s="89" t="s">
        <v>240</v>
      </c>
    </row>
    <row r="117" spans="1:13" x14ac:dyDescent="0.25">
      <c r="A117" s="89" t="s">
        <v>115</v>
      </c>
      <c r="B117" s="89" t="s">
        <v>241</v>
      </c>
    </row>
    <row r="119" spans="1:13" x14ac:dyDescent="0.25">
      <c r="A119" s="89" t="s">
        <v>219</v>
      </c>
      <c r="B119" s="89" t="s">
        <v>220</v>
      </c>
    </row>
    <row r="120" spans="1:13" x14ac:dyDescent="0.25">
      <c r="A120" s="89" t="s">
        <v>221</v>
      </c>
      <c r="B120" s="89" t="s">
        <v>245</v>
      </c>
    </row>
    <row r="121" spans="1:13" x14ac:dyDescent="0.25">
      <c r="A121" s="89" t="s">
        <v>223</v>
      </c>
      <c r="B121" s="89" t="s">
        <v>224</v>
      </c>
    </row>
    <row r="123" spans="1:13" x14ac:dyDescent="0.25">
      <c r="A123" s="91" t="s">
        <v>225</v>
      </c>
      <c r="B123" s="91" t="s">
        <v>226</v>
      </c>
      <c r="C123" s="91" t="s">
        <v>227</v>
      </c>
      <c r="D123" s="91" t="s">
        <v>228</v>
      </c>
      <c r="E123" s="91" t="s">
        <v>229</v>
      </c>
      <c r="F123" s="91" t="s">
        <v>230</v>
      </c>
      <c r="G123" s="91" t="s">
        <v>231</v>
      </c>
      <c r="H123" s="91" t="s">
        <v>232</v>
      </c>
      <c r="I123" s="91" t="s">
        <v>233</v>
      </c>
      <c r="J123" s="91" t="s">
        <v>234</v>
      </c>
      <c r="K123" s="91" t="s">
        <v>235</v>
      </c>
      <c r="L123" s="91" t="s">
        <v>236</v>
      </c>
      <c r="M123" s="91" t="s">
        <v>237</v>
      </c>
    </row>
    <row r="124" spans="1:13" x14ac:dyDescent="0.25">
      <c r="A124" s="91" t="s">
        <v>238</v>
      </c>
      <c r="B124" s="92" t="s">
        <v>115</v>
      </c>
      <c r="C124" s="94">
        <v>73581.08</v>
      </c>
      <c r="D124" s="93">
        <v>72819.084000000003</v>
      </c>
      <c r="E124" s="93">
        <v>75529.582999999999</v>
      </c>
      <c r="F124" s="93">
        <v>72228.046000000002</v>
      </c>
      <c r="G124" s="93">
        <v>69897.739000000001</v>
      </c>
      <c r="H124" s="93">
        <v>69057.214999999997</v>
      </c>
      <c r="I124" s="93">
        <v>65232.216999999997</v>
      </c>
      <c r="J124" s="93">
        <v>66040.031000000003</v>
      </c>
      <c r="K124" s="93">
        <v>67051.096999999994</v>
      </c>
      <c r="L124" s="94">
        <v>67844.69</v>
      </c>
      <c r="M124" s="94">
        <v>66026.78</v>
      </c>
    </row>
    <row r="125" spans="1:13" x14ac:dyDescent="0.25">
      <c r="A125" s="91" t="s">
        <v>239</v>
      </c>
      <c r="B125" s="92" t="s">
        <v>115</v>
      </c>
      <c r="C125" s="93">
        <v>85596.421000000002</v>
      </c>
      <c r="D125" s="93">
        <v>84635.186000000002</v>
      </c>
      <c r="E125" s="93">
        <v>87605.043999999994</v>
      </c>
      <c r="F125" s="93">
        <v>83675.752999999997</v>
      </c>
      <c r="G125" s="93">
        <v>81723.286999999997</v>
      </c>
      <c r="H125" s="93">
        <v>80730.489000000001</v>
      </c>
      <c r="I125" s="93">
        <v>76703.305999999997</v>
      </c>
      <c r="J125" s="93">
        <v>78034.240999999995</v>
      </c>
      <c r="K125" s="93">
        <v>79515.304999999993</v>
      </c>
      <c r="L125" s="93">
        <v>80285.316999999995</v>
      </c>
      <c r="M125" s="94">
        <v>78398.23</v>
      </c>
    </row>
    <row r="126" spans="1:13" x14ac:dyDescent="0.25">
      <c r="A126" s="91" t="s">
        <v>106</v>
      </c>
      <c r="B126" s="93">
        <v>1229.6759999999999</v>
      </c>
      <c r="C126" s="93">
        <v>1111.2370000000001</v>
      </c>
      <c r="D126" s="93">
        <v>1024.268</v>
      </c>
      <c r="E126" s="93">
        <v>1080.653</v>
      </c>
      <c r="F126" s="93">
        <v>1114.337</v>
      </c>
      <c r="G126" s="93">
        <v>1031.646</v>
      </c>
      <c r="H126" s="93">
        <v>923.39800000000002</v>
      </c>
      <c r="I126" s="94">
        <v>887.19</v>
      </c>
      <c r="J126" s="93">
        <v>944.76099999999997</v>
      </c>
      <c r="K126" s="93">
        <v>981.93299999999999</v>
      </c>
      <c r="L126" s="93">
        <v>1012.708</v>
      </c>
      <c r="M126" s="93">
        <v>1138.1969999999999</v>
      </c>
    </row>
    <row r="127" spans="1:13" x14ac:dyDescent="0.25">
      <c r="A127" s="91" t="s">
        <v>109</v>
      </c>
      <c r="B127" s="92" t="s">
        <v>115</v>
      </c>
      <c r="C127" s="93">
        <v>87.774000000000001</v>
      </c>
      <c r="D127" s="93">
        <v>77.781000000000006</v>
      </c>
      <c r="E127" s="93">
        <v>184.87100000000001</v>
      </c>
      <c r="F127" s="93">
        <v>131.375</v>
      </c>
      <c r="G127" s="93">
        <v>145.51599999999999</v>
      </c>
      <c r="H127" s="93">
        <v>124.923</v>
      </c>
      <c r="I127" s="93">
        <v>136.227</v>
      </c>
      <c r="J127" s="93">
        <v>40.222999999999999</v>
      </c>
      <c r="K127" s="93">
        <v>51.219000000000001</v>
      </c>
      <c r="L127" s="93">
        <v>53.401000000000003</v>
      </c>
      <c r="M127" s="93">
        <v>53.874000000000002</v>
      </c>
    </row>
    <row r="128" spans="1:13" x14ac:dyDescent="0.25">
      <c r="A128" s="91" t="s">
        <v>111</v>
      </c>
      <c r="B128" s="92" t="s">
        <v>115</v>
      </c>
      <c r="C128" s="93">
        <v>1591.4949999999999</v>
      </c>
      <c r="D128" s="93">
        <v>1451.7360000000001</v>
      </c>
      <c r="E128" s="93">
        <v>1530.155</v>
      </c>
      <c r="F128" s="93">
        <v>1600.383</v>
      </c>
      <c r="G128" s="93">
        <v>1429.6489999999999</v>
      </c>
      <c r="H128" s="93">
        <v>1378.0519999999999</v>
      </c>
      <c r="I128" s="93">
        <v>1309.0170000000001</v>
      </c>
      <c r="J128" s="93">
        <v>1296.539</v>
      </c>
      <c r="K128" s="93">
        <v>1245.0609999999999</v>
      </c>
      <c r="L128" s="93">
        <v>1201.0160000000001</v>
      </c>
      <c r="M128" s="93">
        <v>1233.4449999999999</v>
      </c>
    </row>
    <row r="129" spans="1:13" x14ac:dyDescent="0.25">
      <c r="A129" s="91" t="s">
        <v>114</v>
      </c>
      <c r="B129" s="93">
        <v>67.031000000000006</v>
      </c>
      <c r="C129" s="93">
        <v>55.225000000000001</v>
      </c>
      <c r="D129" s="93">
        <v>43.302</v>
      </c>
      <c r="E129" s="93">
        <v>34.771000000000001</v>
      </c>
      <c r="F129" s="93">
        <v>30.483000000000001</v>
      </c>
      <c r="G129" s="93">
        <v>31.925000000000001</v>
      </c>
      <c r="H129" s="93">
        <v>29.803999999999998</v>
      </c>
      <c r="I129" s="93">
        <v>29.271000000000001</v>
      </c>
      <c r="J129" s="93">
        <v>31.420999999999999</v>
      </c>
      <c r="K129" s="93">
        <v>40.204999999999998</v>
      </c>
      <c r="L129" s="93">
        <v>41.207999999999998</v>
      </c>
      <c r="M129" s="92" t="s">
        <v>115</v>
      </c>
    </row>
    <row r="130" spans="1:13" x14ac:dyDescent="0.25">
      <c r="A130" s="91" t="s">
        <v>116</v>
      </c>
      <c r="B130" s="92" t="s">
        <v>115</v>
      </c>
      <c r="C130" s="93">
        <v>1015.711</v>
      </c>
      <c r="D130" s="93">
        <v>989.25400000000002</v>
      </c>
      <c r="E130" s="95">
        <v>1141.5</v>
      </c>
      <c r="F130" s="93">
        <v>1133.6010000000001</v>
      </c>
      <c r="G130" s="93">
        <v>1112.9159999999999</v>
      </c>
      <c r="H130" s="93">
        <v>1190.626</v>
      </c>
      <c r="I130" s="93">
        <v>1025.5630000000001</v>
      </c>
      <c r="J130" s="93">
        <v>1023.696</v>
      </c>
      <c r="K130" s="94">
        <v>1121.45</v>
      </c>
      <c r="L130" s="93">
        <v>1032.069</v>
      </c>
      <c r="M130" s="92" t="s">
        <v>115</v>
      </c>
    </row>
    <row r="132" spans="1:13" x14ac:dyDescent="0.25">
      <c r="A132" s="89" t="s">
        <v>240</v>
      </c>
    </row>
    <row r="133" spans="1:13" x14ac:dyDescent="0.25">
      <c r="A133" s="89" t="s">
        <v>115</v>
      </c>
      <c r="B133" s="89" t="s">
        <v>241</v>
      </c>
    </row>
    <row r="135" spans="1:13" x14ac:dyDescent="0.25">
      <c r="A135" s="89" t="s">
        <v>219</v>
      </c>
      <c r="B135" s="89" t="s">
        <v>220</v>
      </c>
    </row>
    <row r="136" spans="1:13" x14ac:dyDescent="0.25">
      <c r="A136" s="89" t="s">
        <v>221</v>
      </c>
      <c r="B136" s="89" t="s">
        <v>246</v>
      </c>
    </row>
    <row r="137" spans="1:13" x14ac:dyDescent="0.25">
      <c r="A137" s="89" t="s">
        <v>223</v>
      </c>
      <c r="B137" s="89" t="s">
        <v>224</v>
      </c>
    </row>
    <row r="139" spans="1:13" x14ac:dyDescent="0.25">
      <c r="A139" s="91" t="s">
        <v>225</v>
      </c>
      <c r="B139" s="91" t="s">
        <v>226</v>
      </c>
      <c r="C139" s="91" t="s">
        <v>227</v>
      </c>
      <c r="D139" s="91" t="s">
        <v>228</v>
      </c>
      <c r="E139" s="91" t="s">
        <v>229</v>
      </c>
      <c r="F139" s="91" t="s">
        <v>230</v>
      </c>
      <c r="G139" s="91" t="s">
        <v>231</v>
      </c>
      <c r="H139" s="91" t="s">
        <v>232</v>
      </c>
      <c r="I139" s="91" t="s">
        <v>233</v>
      </c>
      <c r="J139" s="91" t="s">
        <v>234</v>
      </c>
      <c r="K139" s="91" t="s">
        <v>235</v>
      </c>
      <c r="L139" s="91" t="s">
        <v>236</v>
      </c>
      <c r="M139" s="91" t="s">
        <v>237</v>
      </c>
    </row>
    <row r="140" spans="1:13" x14ac:dyDescent="0.25">
      <c r="A140" s="91" t="s">
        <v>238</v>
      </c>
      <c r="B140" s="92" t="s">
        <v>115</v>
      </c>
      <c r="C140" s="93">
        <v>456125.397</v>
      </c>
      <c r="D140" s="93">
        <v>415475.39799999999</v>
      </c>
      <c r="E140" s="93">
        <v>423399.647</v>
      </c>
      <c r="F140" s="93">
        <v>418681.57900000003</v>
      </c>
      <c r="G140" s="93">
        <v>408382.484</v>
      </c>
      <c r="H140" s="93">
        <v>399378.48800000001</v>
      </c>
      <c r="I140" s="93">
        <v>397719.52500000002</v>
      </c>
      <c r="J140" s="93">
        <v>412212.72600000002</v>
      </c>
      <c r="K140" s="93">
        <v>424189.26299999998</v>
      </c>
      <c r="L140" s="93">
        <v>449539.70400000003</v>
      </c>
      <c r="M140" s="93">
        <v>451698.94799999997</v>
      </c>
    </row>
    <row r="141" spans="1:13" x14ac:dyDescent="0.25">
      <c r="A141" s="91" t="s">
        <v>239</v>
      </c>
      <c r="B141" s="92" t="s">
        <v>115</v>
      </c>
      <c r="C141" s="93">
        <v>545153.47400000005</v>
      </c>
      <c r="D141" s="93">
        <v>497322.57799999998</v>
      </c>
      <c r="E141" s="93">
        <v>505591.86200000002</v>
      </c>
      <c r="F141" s="93">
        <v>503452.685</v>
      </c>
      <c r="G141" s="93">
        <v>488027.86700000003</v>
      </c>
      <c r="H141" s="93">
        <v>476136.94799999997</v>
      </c>
      <c r="I141" s="93">
        <v>477676.88900000002</v>
      </c>
      <c r="J141" s="93">
        <v>494558.29499999998</v>
      </c>
      <c r="K141" s="93">
        <v>507215.80699999997</v>
      </c>
      <c r="L141" s="93">
        <v>529555.63899999997</v>
      </c>
      <c r="M141" s="93">
        <v>531762.33100000001</v>
      </c>
    </row>
    <row r="142" spans="1:13" x14ac:dyDescent="0.25">
      <c r="A142" s="91" t="s">
        <v>106</v>
      </c>
      <c r="B142" s="93">
        <v>50445.394</v>
      </c>
      <c r="C142" s="93">
        <v>48355.091</v>
      </c>
      <c r="D142" s="93">
        <v>43781.535000000003</v>
      </c>
      <c r="E142" s="93">
        <v>41635.711000000003</v>
      </c>
      <c r="F142" s="93">
        <v>44107.536</v>
      </c>
      <c r="G142" s="93">
        <v>41769.324000000001</v>
      </c>
      <c r="H142" s="93">
        <v>38297.008999999998</v>
      </c>
      <c r="I142" s="93">
        <v>37136.112999999998</v>
      </c>
      <c r="J142" s="93">
        <v>39867.936999999998</v>
      </c>
      <c r="K142" s="93">
        <v>41083.786999999997</v>
      </c>
      <c r="L142" s="93">
        <v>42760.341999999997</v>
      </c>
      <c r="M142" s="94">
        <v>44706.71</v>
      </c>
    </row>
    <row r="143" spans="1:13" x14ac:dyDescent="0.25">
      <c r="A143" s="91" t="s">
        <v>109</v>
      </c>
      <c r="B143" s="92" t="s">
        <v>115</v>
      </c>
      <c r="C143" s="93">
        <v>10130.588</v>
      </c>
      <c r="D143" s="93">
        <v>9916.8349999999991</v>
      </c>
      <c r="E143" s="93">
        <v>10368.596</v>
      </c>
      <c r="F143" s="93">
        <v>10642.460999999999</v>
      </c>
      <c r="G143" s="93">
        <v>10626.433000000001</v>
      </c>
      <c r="H143" s="93">
        <v>10233.984</v>
      </c>
      <c r="I143" s="93">
        <v>9125.8960000000006</v>
      </c>
      <c r="J143" s="93">
        <v>9312.4740000000002</v>
      </c>
      <c r="K143" s="93">
        <v>10440.834000000001</v>
      </c>
      <c r="L143" s="93">
        <v>10034.531000000001</v>
      </c>
      <c r="M143" s="93">
        <v>10374.621999999999</v>
      </c>
    </row>
    <row r="144" spans="1:13" x14ac:dyDescent="0.25">
      <c r="A144" s="91" t="s">
        <v>111</v>
      </c>
      <c r="B144" s="92" t="s">
        <v>115</v>
      </c>
      <c r="C144" s="93">
        <v>14283.583000000001</v>
      </c>
      <c r="D144" s="95">
        <v>13824.6</v>
      </c>
      <c r="E144" s="93">
        <v>13420.772999999999</v>
      </c>
      <c r="F144" s="93">
        <v>12747.239</v>
      </c>
      <c r="G144" s="93">
        <v>11963.511</v>
      </c>
      <c r="H144" s="93">
        <v>11488.607</v>
      </c>
      <c r="I144" s="93">
        <v>11767.575000000001</v>
      </c>
      <c r="J144" s="93">
        <v>11683.089</v>
      </c>
      <c r="K144" s="93">
        <v>12374.431</v>
      </c>
      <c r="L144" s="93">
        <v>13418.647000000001</v>
      </c>
      <c r="M144" s="95">
        <v>13479.4</v>
      </c>
    </row>
    <row r="145" spans="1:13" x14ac:dyDescent="0.25">
      <c r="A145" s="91" t="s">
        <v>114</v>
      </c>
      <c r="B145" s="93">
        <v>1094.789</v>
      </c>
      <c r="C145" s="93">
        <v>1064.7670000000001</v>
      </c>
      <c r="D145" s="93">
        <v>906.54499999999996</v>
      </c>
      <c r="E145" s="93">
        <v>1072.896</v>
      </c>
      <c r="F145" s="93">
        <v>1051.5060000000001</v>
      </c>
      <c r="G145" s="93">
        <v>1125.3219999999999</v>
      </c>
      <c r="H145" s="93">
        <v>1408.9079999999999</v>
      </c>
      <c r="I145" s="93">
        <v>1542.6189999999999</v>
      </c>
      <c r="J145" s="94">
        <v>1868.54</v>
      </c>
      <c r="K145" s="93">
        <v>2469.1210000000001</v>
      </c>
      <c r="L145" s="93">
        <v>3181.6039999999998</v>
      </c>
      <c r="M145" s="92" t="s">
        <v>115</v>
      </c>
    </row>
    <row r="146" spans="1:13" x14ac:dyDescent="0.25">
      <c r="A146" s="91" t="s">
        <v>116</v>
      </c>
      <c r="B146" s="92" t="s">
        <v>115</v>
      </c>
      <c r="C146" s="93">
        <v>15238.040999999999</v>
      </c>
      <c r="D146" s="93">
        <v>13736.087</v>
      </c>
      <c r="E146" s="93">
        <v>14874.017</v>
      </c>
      <c r="F146" s="93">
        <v>20435.733</v>
      </c>
      <c r="G146" s="93">
        <v>20576.196</v>
      </c>
      <c r="H146" s="93">
        <v>20589.898000000001</v>
      </c>
      <c r="I146" s="93">
        <v>19629.955000000002</v>
      </c>
      <c r="J146" s="93">
        <v>16483.030999999999</v>
      </c>
      <c r="K146" s="94">
        <v>18994.41</v>
      </c>
      <c r="L146" s="94">
        <v>18619.66</v>
      </c>
      <c r="M146" s="92" t="s">
        <v>115</v>
      </c>
    </row>
    <row r="148" spans="1:13" x14ac:dyDescent="0.25">
      <c r="A148" s="89" t="s">
        <v>240</v>
      </c>
    </row>
    <row r="149" spans="1:13" x14ac:dyDescent="0.25">
      <c r="A149" s="89" t="s">
        <v>115</v>
      </c>
      <c r="B149" s="89" t="s">
        <v>241</v>
      </c>
    </row>
    <row r="151" spans="1:13" x14ac:dyDescent="0.25">
      <c r="A151" s="89" t="s">
        <v>219</v>
      </c>
      <c r="B151" s="89" t="s">
        <v>220</v>
      </c>
    </row>
    <row r="152" spans="1:13" x14ac:dyDescent="0.25">
      <c r="A152" s="89" t="s">
        <v>221</v>
      </c>
      <c r="B152" s="89" t="s">
        <v>247</v>
      </c>
    </row>
    <row r="153" spans="1:13" x14ac:dyDescent="0.25">
      <c r="A153" s="89" t="s">
        <v>223</v>
      </c>
      <c r="B153" s="89" t="s">
        <v>224</v>
      </c>
    </row>
    <row r="155" spans="1:13" x14ac:dyDescent="0.25">
      <c r="A155" s="91" t="s">
        <v>225</v>
      </c>
      <c r="B155" s="91" t="s">
        <v>226</v>
      </c>
      <c r="C155" s="91" t="s">
        <v>227</v>
      </c>
      <c r="D155" s="91" t="s">
        <v>228</v>
      </c>
      <c r="E155" s="91" t="s">
        <v>229</v>
      </c>
      <c r="F155" s="91" t="s">
        <v>230</v>
      </c>
      <c r="G155" s="91" t="s">
        <v>231</v>
      </c>
      <c r="H155" s="91" t="s">
        <v>232</v>
      </c>
      <c r="I155" s="91" t="s">
        <v>233</v>
      </c>
      <c r="J155" s="91" t="s">
        <v>234</v>
      </c>
      <c r="K155" s="91" t="s">
        <v>235</v>
      </c>
      <c r="L155" s="91" t="s">
        <v>236</v>
      </c>
      <c r="M155" s="91" t="s">
        <v>237</v>
      </c>
    </row>
    <row r="156" spans="1:13" x14ac:dyDescent="0.25">
      <c r="A156" s="91" t="s">
        <v>238</v>
      </c>
      <c r="B156" s="92" t="s">
        <v>115</v>
      </c>
      <c r="C156" s="93">
        <v>17487.942999999999</v>
      </c>
      <c r="D156" s="93">
        <v>17641.741999999998</v>
      </c>
      <c r="E156" s="93">
        <v>17232.057000000001</v>
      </c>
      <c r="F156" s="94">
        <v>15628.41</v>
      </c>
      <c r="G156" s="93">
        <v>15990.628000000001</v>
      </c>
      <c r="H156" s="94">
        <v>15210.38</v>
      </c>
      <c r="I156" s="93">
        <v>13487.208000000001</v>
      </c>
      <c r="J156" s="93">
        <v>14442.209000000001</v>
      </c>
      <c r="K156" s="93">
        <v>14564.616</v>
      </c>
      <c r="L156" s="93">
        <v>14701.414000000001</v>
      </c>
      <c r="M156" s="93">
        <v>14137.846</v>
      </c>
    </row>
    <row r="157" spans="1:13" x14ac:dyDescent="0.25">
      <c r="A157" s="91" t="s">
        <v>239</v>
      </c>
      <c r="B157" s="92" t="s">
        <v>115</v>
      </c>
      <c r="C157" s="93">
        <v>20922.844000000001</v>
      </c>
      <c r="D157" s="93">
        <v>20401.179</v>
      </c>
      <c r="E157" s="93">
        <v>20200.141</v>
      </c>
      <c r="F157" s="93">
        <v>18231.371999999999</v>
      </c>
      <c r="G157" s="93">
        <v>18937.704000000002</v>
      </c>
      <c r="H157" s="93">
        <v>18195.356</v>
      </c>
      <c r="I157" s="93">
        <v>16106.022999999999</v>
      </c>
      <c r="J157" s="93">
        <v>17263.767</v>
      </c>
      <c r="K157" s="93">
        <v>17495.174999999999</v>
      </c>
      <c r="L157" s="93">
        <v>17560.920999999998</v>
      </c>
      <c r="M157" s="94">
        <v>17036.71</v>
      </c>
    </row>
    <row r="158" spans="1:13" x14ac:dyDescent="0.25">
      <c r="A158" s="91" t="s">
        <v>106</v>
      </c>
      <c r="B158" s="93">
        <v>146.04499999999999</v>
      </c>
      <c r="C158" s="93">
        <v>132.017</v>
      </c>
      <c r="D158" s="93">
        <v>122.369</v>
      </c>
      <c r="E158" s="93">
        <v>138.96700000000001</v>
      </c>
      <c r="F158" s="93">
        <v>130.61600000000001</v>
      </c>
      <c r="G158" s="93">
        <v>115.045</v>
      </c>
      <c r="H158" s="93">
        <v>104.872</v>
      </c>
      <c r="I158" s="93">
        <v>100.67100000000001</v>
      </c>
      <c r="J158" s="93">
        <v>109.288</v>
      </c>
      <c r="K158" s="94">
        <v>110.32</v>
      </c>
      <c r="L158" s="93">
        <v>116.839</v>
      </c>
      <c r="M158" s="93">
        <v>123.645</v>
      </c>
    </row>
    <row r="159" spans="1:13" x14ac:dyDescent="0.25">
      <c r="A159" s="91" t="s">
        <v>109</v>
      </c>
      <c r="B159" s="92" t="s">
        <v>115</v>
      </c>
      <c r="C159" s="93">
        <v>11.507999999999999</v>
      </c>
      <c r="D159" s="93">
        <v>9.4350000000000005</v>
      </c>
      <c r="E159" s="93">
        <v>8.2949999999999999</v>
      </c>
      <c r="F159" s="94">
        <v>7.43</v>
      </c>
      <c r="G159" s="93">
        <v>9.5879999999999992</v>
      </c>
      <c r="H159" s="93">
        <v>8.4329999999999998</v>
      </c>
      <c r="I159" s="93">
        <v>7.3869999999999996</v>
      </c>
      <c r="J159" s="93">
        <v>6.9530000000000003</v>
      </c>
      <c r="K159" s="93">
        <v>7.3159999999999998</v>
      </c>
      <c r="L159" s="93">
        <v>7.2240000000000002</v>
      </c>
      <c r="M159" s="93">
        <v>7.5250000000000004</v>
      </c>
    </row>
    <row r="160" spans="1:13" x14ac:dyDescent="0.25">
      <c r="A160" s="91" t="s">
        <v>111</v>
      </c>
      <c r="B160" s="92" t="s">
        <v>115</v>
      </c>
      <c r="C160" s="93">
        <v>82.480999999999995</v>
      </c>
      <c r="D160" s="93">
        <v>81.838999999999999</v>
      </c>
      <c r="E160" s="93">
        <v>86.335999999999999</v>
      </c>
      <c r="F160" s="93">
        <v>81.861999999999995</v>
      </c>
      <c r="G160" s="93">
        <v>76.751000000000005</v>
      </c>
      <c r="H160" s="93">
        <v>75.924999999999997</v>
      </c>
      <c r="I160" s="93">
        <v>73.858999999999995</v>
      </c>
      <c r="J160" s="94">
        <v>75.44</v>
      </c>
      <c r="K160" s="93">
        <v>73.018000000000001</v>
      </c>
      <c r="L160" s="93">
        <v>71.558999999999997</v>
      </c>
      <c r="M160" s="95">
        <v>71.400000000000006</v>
      </c>
    </row>
    <row r="161" spans="1:13" x14ac:dyDescent="0.25">
      <c r="A161" s="91" t="s">
        <v>114</v>
      </c>
      <c r="B161" s="93">
        <v>2.125</v>
      </c>
      <c r="C161" s="93">
        <v>2.3420000000000001</v>
      </c>
      <c r="D161" s="93">
        <v>2.6709999999999998</v>
      </c>
      <c r="E161" s="93">
        <v>2.8290000000000002</v>
      </c>
      <c r="F161" s="93">
        <v>2.7189999999999999</v>
      </c>
      <c r="G161" s="93">
        <v>3.0550000000000002</v>
      </c>
      <c r="H161" s="93">
        <v>3.1859999999999999</v>
      </c>
      <c r="I161" s="93">
        <v>3.3780000000000001</v>
      </c>
      <c r="J161" s="93">
        <v>3.7770000000000001</v>
      </c>
      <c r="K161" s="93">
        <v>4.9349999999999996</v>
      </c>
      <c r="L161" s="93">
        <v>5.1159999999999997</v>
      </c>
      <c r="M161" s="92" t="s">
        <v>115</v>
      </c>
    </row>
    <row r="162" spans="1:13" x14ac:dyDescent="0.25">
      <c r="A162" s="91" t="s">
        <v>116</v>
      </c>
      <c r="B162" s="92" t="s">
        <v>115</v>
      </c>
      <c r="C162" s="93">
        <v>56.811999999999998</v>
      </c>
      <c r="D162" s="93">
        <v>56.945</v>
      </c>
      <c r="E162" s="93">
        <v>70.316999999999993</v>
      </c>
      <c r="F162" s="93">
        <v>64.506</v>
      </c>
      <c r="G162" s="93">
        <v>62.773000000000003</v>
      </c>
      <c r="H162" s="93">
        <v>61.097000000000001</v>
      </c>
      <c r="I162" s="94">
        <v>60.02</v>
      </c>
      <c r="J162" s="93">
        <v>60.152999999999999</v>
      </c>
      <c r="K162" s="94">
        <v>63.34</v>
      </c>
      <c r="L162" s="94">
        <v>58.36</v>
      </c>
      <c r="M162" s="92" t="s">
        <v>115</v>
      </c>
    </row>
    <row r="164" spans="1:13" x14ac:dyDescent="0.25">
      <c r="A164" s="89" t="s">
        <v>240</v>
      </c>
    </row>
    <row r="165" spans="1:13" x14ac:dyDescent="0.25">
      <c r="A165" s="89" t="s">
        <v>115</v>
      </c>
      <c r="B165" s="89" t="s">
        <v>241</v>
      </c>
    </row>
    <row r="167" spans="1:13" x14ac:dyDescent="0.25">
      <c r="A167" s="89" t="s">
        <v>219</v>
      </c>
      <c r="B167" s="89" t="s">
        <v>220</v>
      </c>
    </row>
    <row r="168" spans="1:13" x14ac:dyDescent="0.25">
      <c r="A168" s="89" t="s">
        <v>221</v>
      </c>
      <c r="B168" s="89" t="s">
        <v>248</v>
      </c>
    </row>
    <row r="169" spans="1:13" x14ac:dyDescent="0.25">
      <c r="A169" s="89" t="s">
        <v>223</v>
      </c>
      <c r="B169" s="89" t="s">
        <v>224</v>
      </c>
    </row>
    <row r="171" spans="1:13" x14ac:dyDescent="0.25">
      <c r="A171" s="91" t="s">
        <v>225</v>
      </c>
      <c r="B171" s="91" t="s">
        <v>226</v>
      </c>
      <c r="C171" s="91" t="s">
        <v>227</v>
      </c>
      <c r="D171" s="91" t="s">
        <v>228</v>
      </c>
      <c r="E171" s="91" t="s">
        <v>229</v>
      </c>
      <c r="F171" s="91" t="s">
        <v>230</v>
      </c>
      <c r="G171" s="91" t="s">
        <v>231</v>
      </c>
      <c r="H171" s="91" t="s">
        <v>232</v>
      </c>
      <c r="I171" s="91" t="s">
        <v>233</v>
      </c>
      <c r="J171" s="91" t="s">
        <v>234</v>
      </c>
      <c r="K171" s="91" t="s">
        <v>235</v>
      </c>
      <c r="L171" s="91" t="s">
        <v>236</v>
      </c>
      <c r="M171" s="91" t="s">
        <v>237</v>
      </c>
    </row>
    <row r="172" spans="1:13" x14ac:dyDescent="0.25">
      <c r="A172" s="91" t="s">
        <v>238</v>
      </c>
      <c r="B172" s="92" t="s">
        <v>115</v>
      </c>
      <c r="C172" s="93">
        <v>9025.1029999999992</v>
      </c>
      <c r="D172" s="93">
        <v>8276.8330000000005</v>
      </c>
      <c r="E172" s="94">
        <v>8346.7099999999991</v>
      </c>
      <c r="F172" s="93">
        <v>8248.0470000000005</v>
      </c>
      <c r="G172" s="93">
        <v>8098.616</v>
      </c>
      <c r="H172" s="93">
        <v>8215.2960000000003</v>
      </c>
      <c r="I172" s="93">
        <v>7732.5619999999999</v>
      </c>
      <c r="J172" s="93">
        <v>8580.7569999999996</v>
      </c>
      <c r="K172" s="93">
        <v>8397.8119999999999</v>
      </c>
      <c r="L172" s="93">
        <v>7685.9949999999999</v>
      </c>
      <c r="M172" s="93">
        <v>7357.3469999999998</v>
      </c>
    </row>
    <row r="173" spans="1:13" x14ac:dyDescent="0.25">
      <c r="A173" s="91" t="s">
        <v>239</v>
      </c>
      <c r="B173" s="92" t="s">
        <v>115</v>
      </c>
      <c r="C173" s="93">
        <v>10454.485000000001</v>
      </c>
      <c r="D173" s="93">
        <v>9498.7559999999994</v>
      </c>
      <c r="E173" s="94">
        <v>9629.16</v>
      </c>
      <c r="F173" s="93">
        <v>9455.0239999999994</v>
      </c>
      <c r="G173" s="93">
        <v>9387.7060000000001</v>
      </c>
      <c r="H173" s="93">
        <v>9450.8709999999992</v>
      </c>
      <c r="I173" s="95">
        <v>8919.2000000000007</v>
      </c>
      <c r="J173" s="93">
        <v>9818.8320000000003</v>
      </c>
      <c r="K173" s="93">
        <v>9691.9189999999999</v>
      </c>
      <c r="L173" s="93">
        <v>8980.607</v>
      </c>
      <c r="M173" s="93">
        <v>8651.2160000000003</v>
      </c>
    </row>
    <row r="174" spans="1:13" x14ac:dyDescent="0.25">
      <c r="A174" s="91" t="s">
        <v>106</v>
      </c>
      <c r="B174" s="93">
        <v>117.672</v>
      </c>
      <c r="C174" s="93">
        <v>130.148</v>
      </c>
      <c r="D174" s="93">
        <v>113.361</v>
      </c>
      <c r="E174" s="93">
        <v>110.399</v>
      </c>
      <c r="F174" s="93">
        <v>103.075</v>
      </c>
      <c r="G174" s="93">
        <v>93.873999999999995</v>
      </c>
      <c r="H174" s="93">
        <v>75.186999999999998</v>
      </c>
      <c r="I174" s="93">
        <v>69.043999999999997</v>
      </c>
      <c r="J174" s="93">
        <v>74.162999999999997</v>
      </c>
      <c r="K174" s="93">
        <v>83.873999999999995</v>
      </c>
      <c r="L174" s="93">
        <v>84.563000000000002</v>
      </c>
      <c r="M174" s="93">
        <v>87.414000000000001</v>
      </c>
    </row>
    <row r="175" spans="1:13" x14ac:dyDescent="0.25">
      <c r="A175" s="91" t="s">
        <v>109</v>
      </c>
      <c r="B175" s="92" t="s">
        <v>115</v>
      </c>
      <c r="C175" s="93">
        <v>68.634</v>
      </c>
      <c r="D175" s="93">
        <v>57.475000000000001</v>
      </c>
      <c r="E175" s="93">
        <v>53.779000000000003</v>
      </c>
      <c r="F175" s="93">
        <v>43.488999999999997</v>
      </c>
      <c r="G175" s="95">
        <v>42.1</v>
      </c>
      <c r="H175" s="93">
        <v>36.869</v>
      </c>
      <c r="I175" s="93">
        <v>28.812000000000001</v>
      </c>
      <c r="J175" s="93">
        <v>8.5850000000000009</v>
      </c>
      <c r="K175" s="93">
        <v>9.4320000000000004</v>
      </c>
      <c r="L175" s="93">
        <v>9.0350000000000001</v>
      </c>
      <c r="M175" s="93">
        <v>9.3840000000000003</v>
      </c>
    </row>
    <row r="176" spans="1:13" x14ac:dyDescent="0.25">
      <c r="A176" s="91" t="s">
        <v>111</v>
      </c>
      <c r="B176" s="92" t="s">
        <v>115</v>
      </c>
      <c r="C176" s="94">
        <v>167.58</v>
      </c>
      <c r="D176" s="93">
        <v>160.71100000000001</v>
      </c>
      <c r="E176" s="93">
        <v>152.251</v>
      </c>
      <c r="F176" s="93">
        <v>155.64500000000001</v>
      </c>
      <c r="G176" s="93">
        <v>137.01300000000001</v>
      </c>
      <c r="H176" s="93">
        <v>130.20400000000001</v>
      </c>
      <c r="I176" s="93">
        <v>122.435</v>
      </c>
      <c r="J176" s="93">
        <v>116.32899999999999</v>
      </c>
      <c r="K176" s="93">
        <v>108.529</v>
      </c>
      <c r="L176" s="93">
        <v>103.501</v>
      </c>
      <c r="M176" s="93">
        <v>112.018</v>
      </c>
    </row>
    <row r="177" spans="1:13" x14ac:dyDescent="0.25">
      <c r="A177" s="91" t="s">
        <v>114</v>
      </c>
      <c r="B177" s="94">
        <v>2.65</v>
      </c>
      <c r="C177" s="93">
        <v>2.665</v>
      </c>
      <c r="D177" s="93">
        <v>2.9390000000000001</v>
      </c>
      <c r="E177" s="93">
        <v>2.7850000000000001</v>
      </c>
      <c r="F177" s="93">
        <v>2.649</v>
      </c>
      <c r="G177" s="93">
        <v>2.6850000000000001</v>
      </c>
      <c r="H177" s="93">
        <v>3.036</v>
      </c>
      <c r="I177" s="93">
        <v>2.7170000000000001</v>
      </c>
      <c r="J177" s="93">
        <v>2.774</v>
      </c>
      <c r="K177" s="93">
        <v>2.7349999999999999</v>
      </c>
      <c r="L177" s="93">
        <v>2.883</v>
      </c>
      <c r="M177" s="92" t="s">
        <v>115</v>
      </c>
    </row>
    <row r="178" spans="1:13" x14ac:dyDescent="0.25">
      <c r="A178" s="91" t="s">
        <v>116</v>
      </c>
      <c r="B178" s="92" t="s">
        <v>115</v>
      </c>
      <c r="C178" s="93">
        <v>27.638999999999999</v>
      </c>
      <c r="D178" s="93">
        <v>27.004999999999999</v>
      </c>
      <c r="E178" s="93">
        <v>34.561</v>
      </c>
      <c r="F178" s="93">
        <v>29.294</v>
      </c>
      <c r="G178" s="93">
        <v>29.550999999999998</v>
      </c>
      <c r="H178" s="93">
        <v>29.739000000000001</v>
      </c>
      <c r="I178" s="94">
        <v>27.17</v>
      </c>
      <c r="J178" s="93">
        <v>25.440999999999999</v>
      </c>
      <c r="K178" s="93">
        <v>23.463000000000001</v>
      </c>
      <c r="L178" s="93">
        <v>22.228999999999999</v>
      </c>
      <c r="M178" s="92" t="s">
        <v>115</v>
      </c>
    </row>
    <row r="180" spans="1:13" x14ac:dyDescent="0.25">
      <c r="A180" s="89" t="s">
        <v>240</v>
      </c>
    </row>
    <row r="181" spans="1:13" x14ac:dyDescent="0.25">
      <c r="A181" s="89" t="s">
        <v>115</v>
      </c>
      <c r="B181" s="89" t="s">
        <v>241</v>
      </c>
    </row>
    <row r="183" spans="1:13" x14ac:dyDescent="0.25">
      <c r="A183" s="89" t="s">
        <v>219</v>
      </c>
      <c r="B183" s="89" t="s">
        <v>220</v>
      </c>
    </row>
    <row r="184" spans="1:13" x14ac:dyDescent="0.25">
      <c r="A184" s="89" t="s">
        <v>221</v>
      </c>
      <c r="B184" s="89" t="s">
        <v>249</v>
      </c>
    </row>
    <row r="185" spans="1:13" x14ac:dyDescent="0.25">
      <c r="A185" s="89" t="s">
        <v>223</v>
      </c>
      <c r="B185" s="89" t="s">
        <v>224</v>
      </c>
    </row>
    <row r="187" spans="1:13" x14ac:dyDescent="0.25">
      <c r="A187" s="91" t="s">
        <v>225</v>
      </c>
      <c r="B187" s="91" t="s">
        <v>226</v>
      </c>
      <c r="C187" s="91" t="s">
        <v>227</v>
      </c>
      <c r="D187" s="91" t="s">
        <v>228</v>
      </c>
      <c r="E187" s="91" t="s">
        <v>229</v>
      </c>
      <c r="F187" s="91" t="s">
        <v>230</v>
      </c>
      <c r="G187" s="91" t="s">
        <v>231</v>
      </c>
      <c r="H187" s="91" t="s">
        <v>232</v>
      </c>
      <c r="I187" s="91" t="s">
        <v>233</v>
      </c>
      <c r="J187" s="91" t="s">
        <v>234</v>
      </c>
      <c r="K187" s="91" t="s">
        <v>235</v>
      </c>
      <c r="L187" s="91" t="s">
        <v>236</v>
      </c>
      <c r="M187" s="91" t="s">
        <v>237</v>
      </c>
    </row>
    <row r="188" spans="1:13" x14ac:dyDescent="0.25">
      <c r="A188" s="91" t="s">
        <v>238</v>
      </c>
      <c r="B188" s="92" t="s">
        <v>115</v>
      </c>
      <c r="C188" s="93">
        <v>9615.2720000000008</v>
      </c>
      <c r="D188" s="93">
        <v>9930.9920000000002</v>
      </c>
      <c r="E188" s="93">
        <v>10199.806</v>
      </c>
      <c r="F188" s="93">
        <v>9771.5239999999994</v>
      </c>
      <c r="G188" s="93">
        <v>9762.6749999999993</v>
      </c>
      <c r="H188" s="93">
        <v>9666.2839999999997</v>
      </c>
      <c r="I188" s="93">
        <v>8837.884</v>
      </c>
      <c r="J188" s="93">
        <v>8936.4459999999999</v>
      </c>
      <c r="K188" s="93">
        <v>9689.6980000000003</v>
      </c>
      <c r="L188" s="93">
        <v>10736.851000000001</v>
      </c>
      <c r="M188" s="93">
        <v>10663.767</v>
      </c>
    </row>
    <row r="189" spans="1:13" x14ac:dyDescent="0.25">
      <c r="A189" s="91" t="s">
        <v>239</v>
      </c>
      <c r="B189" s="92" t="s">
        <v>115</v>
      </c>
      <c r="C189" s="93">
        <v>9631.9429999999993</v>
      </c>
      <c r="D189" s="93">
        <v>9944.1550000000007</v>
      </c>
      <c r="E189" s="93">
        <v>10213.691999999999</v>
      </c>
      <c r="F189" s="93">
        <v>9784.4770000000008</v>
      </c>
      <c r="G189" s="94">
        <v>9775.17</v>
      </c>
      <c r="H189" s="93">
        <v>9677.9869999999992</v>
      </c>
      <c r="I189" s="93">
        <v>8849.2279999999992</v>
      </c>
      <c r="J189" s="93">
        <v>8948.0380000000005</v>
      </c>
      <c r="K189" s="93">
        <v>9701.2340000000004</v>
      </c>
      <c r="L189" s="93">
        <v>10747.878000000001</v>
      </c>
      <c r="M189" s="93">
        <v>10674.754000000001</v>
      </c>
    </row>
    <row r="190" spans="1:13" x14ac:dyDescent="0.25">
      <c r="A190" s="91" t="s">
        <v>106</v>
      </c>
      <c r="B190" s="93">
        <v>72.715999999999994</v>
      </c>
      <c r="C190" s="93">
        <v>74.634</v>
      </c>
      <c r="D190" s="93">
        <v>68.305999999999997</v>
      </c>
      <c r="E190" s="93">
        <v>65.248000000000005</v>
      </c>
      <c r="F190" s="93">
        <v>61.981999999999999</v>
      </c>
      <c r="G190" s="93">
        <v>56.595999999999997</v>
      </c>
      <c r="H190" s="93">
        <v>53.633000000000003</v>
      </c>
      <c r="I190" s="94">
        <v>47.88</v>
      </c>
      <c r="J190" s="93">
        <v>48.451000000000001</v>
      </c>
      <c r="K190" s="93">
        <v>55.008000000000003</v>
      </c>
      <c r="L190" s="93">
        <v>52.295999999999999</v>
      </c>
      <c r="M190" s="93">
        <v>55.616999999999997</v>
      </c>
    </row>
    <row r="191" spans="1:13" x14ac:dyDescent="0.25">
      <c r="A191" s="91" t="s">
        <v>109</v>
      </c>
      <c r="B191" s="92" t="s">
        <v>115</v>
      </c>
      <c r="C191" s="93">
        <v>87.287000000000006</v>
      </c>
      <c r="D191" s="93">
        <v>224.06200000000001</v>
      </c>
      <c r="E191" s="93">
        <v>242.81399999999999</v>
      </c>
      <c r="F191" s="93">
        <v>257.49200000000002</v>
      </c>
      <c r="G191" s="93">
        <v>210.286</v>
      </c>
      <c r="H191" s="93">
        <v>225.244</v>
      </c>
      <c r="I191" s="93">
        <v>191.298</v>
      </c>
      <c r="J191" s="94">
        <v>190.08</v>
      </c>
      <c r="K191" s="93">
        <v>226.18299999999999</v>
      </c>
      <c r="L191" s="93">
        <v>183.399</v>
      </c>
      <c r="M191" s="93">
        <v>190.47499999999999</v>
      </c>
    </row>
    <row r="192" spans="1:13" x14ac:dyDescent="0.25">
      <c r="A192" s="91" t="s">
        <v>111</v>
      </c>
      <c r="B192" s="92" t="s">
        <v>115</v>
      </c>
      <c r="C192" s="93">
        <v>74.408000000000001</v>
      </c>
      <c r="D192" s="93">
        <v>76.688999999999993</v>
      </c>
      <c r="E192" s="93">
        <v>89.843000000000004</v>
      </c>
      <c r="F192" s="93">
        <v>80.507999999999996</v>
      </c>
      <c r="G192" s="93">
        <v>85.322999999999993</v>
      </c>
      <c r="H192" s="94">
        <v>81.37</v>
      </c>
      <c r="I192" s="93">
        <v>77.581999999999994</v>
      </c>
      <c r="J192" s="93">
        <v>80.287000000000006</v>
      </c>
      <c r="K192" s="93">
        <v>78.346000000000004</v>
      </c>
      <c r="L192" s="93">
        <v>80.418999999999997</v>
      </c>
      <c r="M192" s="93">
        <v>82.457999999999998</v>
      </c>
    </row>
    <row r="193" spans="1:13" x14ac:dyDescent="0.25">
      <c r="A193" s="91" t="s">
        <v>114</v>
      </c>
      <c r="B193" s="93">
        <v>2.5150000000000001</v>
      </c>
      <c r="C193" s="93">
        <v>4.3520000000000003</v>
      </c>
      <c r="D193" s="93">
        <v>6.0570000000000004</v>
      </c>
      <c r="E193" s="93">
        <v>9.4730000000000008</v>
      </c>
      <c r="F193" s="93">
        <v>10.282</v>
      </c>
      <c r="G193" s="93">
        <v>5.6120000000000001</v>
      </c>
      <c r="H193" s="93">
        <v>4.6420000000000003</v>
      </c>
      <c r="I193" s="94">
        <v>3.44</v>
      </c>
      <c r="J193" s="93">
        <v>3.9209999999999998</v>
      </c>
      <c r="K193" s="94">
        <v>4.4800000000000004</v>
      </c>
      <c r="L193" s="93">
        <v>4.0270000000000001</v>
      </c>
      <c r="M193" s="92" t="s">
        <v>115</v>
      </c>
    </row>
    <row r="194" spans="1:13" x14ac:dyDescent="0.25">
      <c r="A194" s="91" t="s">
        <v>116</v>
      </c>
      <c r="B194" s="92" t="s">
        <v>115</v>
      </c>
      <c r="C194" s="93">
        <v>1.163</v>
      </c>
      <c r="D194" s="93">
        <v>1.4770000000000001</v>
      </c>
      <c r="E194" s="93">
        <v>4.0060000000000002</v>
      </c>
      <c r="F194" s="93">
        <v>0.68300000000000005</v>
      </c>
      <c r="G194" s="93">
        <v>0.59399999999999997</v>
      </c>
      <c r="H194" s="93">
        <v>0.40100000000000002</v>
      </c>
      <c r="I194" s="93">
        <v>0.24299999999999999</v>
      </c>
      <c r="J194" s="93">
        <v>0.19500000000000001</v>
      </c>
      <c r="K194" s="93">
        <v>0.246</v>
      </c>
      <c r="L194" s="94">
        <v>0.38</v>
      </c>
      <c r="M194" s="92" t="s">
        <v>115</v>
      </c>
    </row>
    <row r="196" spans="1:13" x14ac:dyDescent="0.25">
      <c r="A196" s="89" t="s">
        <v>240</v>
      </c>
    </row>
    <row r="197" spans="1:13" x14ac:dyDescent="0.25">
      <c r="A197" s="89" t="s">
        <v>115</v>
      </c>
      <c r="B197" s="89" t="s">
        <v>241</v>
      </c>
    </row>
    <row r="199" spans="1:13" x14ac:dyDescent="0.25">
      <c r="A199" s="89" t="s">
        <v>219</v>
      </c>
      <c r="B199" s="89" t="s">
        <v>220</v>
      </c>
    </row>
    <row r="200" spans="1:13" x14ac:dyDescent="0.25">
      <c r="A200" s="89" t="s">
        <v>221</v>
      </c>
      <c r="B200" s="89" t="s">
        <v>250</v>
      </c>
    </row>
    <row r="201" spans="1:13" x14ac:dyDescent="0.25">
      <c r="A201" s="89" t="s">
        <v>223</v>
      </c>
      <c r="B201" s="89" t="s">
        <v>224</v>
      </c>
    </row>
    <row r="203" spans="1:13" x14ac:dyDescent="0.25">
      <c r="A203" s="91" t="s">
        <v>225</v>
      </c>
      <c r="B203" s="91" t="s">
        <v>226</v>
      </c>
      <c r="C203" s="91" t="s">
        <v>227</v>
      </c>
      <c r="D203" s="91" t="s">
        <v>228</v>
      </c>
      <c r="E203" s="91" t="s">
        <v>229</v>
      </c>
      <c r="F203" s="91" t="s">
        <v>230</v>
      </c>
      <c r="G203" s="91" t="s">
        <v>231</v>
      </c>
      <c r="H203" s="91" t="s">
        <v>232</v>
      </c>
      <c r="I203" s="91" t="s">
        <v>233</v>
      </c>
      <c r="J203" s="91" t="s">
        <v>234</v>
      </c>
      <c r="K203" s="91" t="s">
        <v>235</v>
      </c>
      <c r="L203" s="91" t="s">
        <v>236</v>
      </c>
      <c r="M203" s="91" t="s">
        <v>237</v>
      </c>
    </row>
    <row r="204" spans="1:13" x14ac:dyDescent="0.25">
      <c r="A204" s="91" t="s">
        <v>238</v>
      </c>
      <c r="B204" s="92" t="s">
        <v>115</v>
      </c>
      <c r="C204" s="94">
        <v>6434.51</v>
      </c>
      <c r="D204" s="93">
        <v>6402.2640000000001</v>
      </c>
      <c r="E204" s="93">
        <v>6606.4480000000003</v>
      </c>
      <c r="F204" s="93">
        <v>6213.402</v>
      </c>
      <c r="G204" s="93">
        <v>5851.7079999999996</v>
      </c>
      <c r="H204" s="93">
        <v>5780.4390000000003</v>
      </c>
      <c r="I204" s="93">
        <v>5316.4170000000004</v>
      </c>
      <c r="J204" s="93">
        <v>5551.1639999999998</v>
      </c>
      <c r="K204" s="93">
        <v>5701.098</v>
      </c>
      <c r="L204" s="93">
        <v>5041.0649999999996</v>
      </c>
      <c r="M204" s="93">
        <v>4980.6909999999998</v>
      </c>
    </row>
    <row r="205" spans="1:13" x14ac:dyDescent="0.25">
      <c r="A205" s="91" t="s">
        <v>239</v>
      </c>
      <c r="B205" s="92" t="s">
        <v>115</v>
      </c>
      <c r="C205" s="93">
        <v>7195.3590000000004</v>
      </c>
      <c r="D205" s="93">
        <v>7031.759</v>
      </c>
      <c r="E205" s="93">
        <v>7272.5889999999999</v>
      </c>
      <c r="F205" s="93">
        <v>6812.1059999999998</v>
      </c>
      <c r="G205" s="93">
        <v>6515.7259999999997</v>
      </c>
      <c r="H205" s="93">
        <v>6449.7629999999999</v>
      </c>
      <c r="I205" s="93">
        <v>5916.0429999999997</v>
      </c>
      <c r="J205" s="93">
        <v>6190.2529999999997</v>
      </c>
      <c r="K205" s="93">
        <v>6367.2619999999997</v>
      </c>
      <c r="L205" s="93">
        <v>5693.3810000000003</v>
      </c>
      <c r="M205" s="93">
        <v>5642.1490000000003</v>
      </c>
    </row>
    <row r="206" spans="1:13" x14ac:dyDescent="0.25">
      <c r="A206" s="91" t="s">
        <v>106</v>
      </c>
      <c r="B206" s="93">
        <v>124.729</v>
      </c>
      <c r="C206" s="93">
        <v>109.99299999999999</v>
      </c>
      <c r="D206" s="93">
        <v>104.932</v>
      </c>
      <c r="E206" s="94">
        <v>130.68</v>
      </c>
      <c r="F206" s="93">
        <v>116.619</v>
      </c>
      <c r="G206" s="93">
        <v>138.25399999999999</v>
      </c>
      <c r="H206" s="93">
        <v>112.06100000000001</v>
      </c>
      <c r="I206" s="93">
        <v>105.717</v>
      </c>
      <c r="J206" s="93">
        <v>116.312</v>
      </c>
      <c r="K206" s="93">
        <v>106.995</v>
      </c>
      <c r="L206" s="93">
        <v>115.294</v>
      </c>
      <c r="M206" s="93">
        <v>119.557</v>
      </c>
    </row>
    <row r="207" spans="1:13" x14ac:dyDescent="0.25">
      <c r="A207" s="91" t="s">
        <v>109</v>
      </c>
      <c r="B207" s="92" t="s">
        <v>115</v>
      </c>
      <c r="C207" s="93">
        <v>152.57300000000001</v>
      </c>
      <c r="D207" s="93">
        <v>142.63499999999999</v>
      </c>
      <c r="E207" s="93">
        <v>205.42599999999999</v>
      </c>
      <c r="F207" s="93">
        <v>120.529</v>
      </c>
      <c r="G207" s="93">
        <v>109.643</v>
      </c>
      <c r="H207" s="93">
        <v>89.385999999999996</v>
      </c>
      <c r="I207" s="93">
        <v>76.286000000000001</v>
      </c>
      <c r="J207" s="93">
        <v>120.527</v>
      </c>
      <c r="K207" s="93">
        <v>135.24700000000001</v>
      </c>
      <c r="L207" s="93">
        <v>126.771</v>
      </c>
      <c r="M207" s="93">
        <v>132.08199999999999</v>
      </c>
    </row>
    <row r="208" spans="1:13" x14ac:dyDescent="0.25">
      <c r="A208" s="91" t="s">
        <v>111</v>
      </c>
      <c r="B208" s="92" t="s">
        <v>115</v>
      </c>
      <c r="C208" s="93">
        <v>272.24299999999999</v>
      </c>
      <c r="D208" s="93">
        <v>262.30399999999997</v>
      </c>
      <c r="E208" s="93">
        <v>301.87200000000001</v>
      </c>
      <c r="F208" s="94">
        <v>251.28</v>
      </c>
      <c r="G208" s="93">
        <v>222.90700000000001</v>
      </c>
      <c r="H208" s="93">
        <v>199.482</v>
      </c>
      <c r="I208" s="93">
        <v>208.51900000000001</v>
      </c>
      <c r="J208" s="94">
        <v>200.26</v>
      </c>
      <c r="K208" s="93">
        <v>194.01499999999999</v>
      </c>
      <c r="L208" s="93">
        <v>182.042</v>
      </c>
      <c r="M208" s="93">
        <v>185.49100000000001</v>
      </c>
    </row>
    <row r="209" spans="1:13" x14ac:dyDescent="0.25">
      <c r="A209" s="91" t="s">
        <v>114</v>
      </c>
      <c r="B209" s="93">
        <v>4.1959999999999997</v>
      </c>
      <c r="C209" s="93">
        <v>2.9820000000000002</v>
      </c>
      <c r="D209" s="93">
        <v>3.149</v>
      </c>
      <c r="E209" s="93">
        <v>3.5350000000000001</v>
      </c>
      <c r="F209" s="93">
        <v>3.649</v>
      </c>
      <c r="G209" s="93">
        <v>3.516</v>
      </c>
      <c r="H209" s="93">
        <v>3.347</v>
      </c>
      <c r="I209" s="93">
        <v>3.7919999999999998</v>
      </c>
      <c r="J209" s="93">
        <v>4.0549999999999997</v>
      </c>
      <c r="K209" s="93">
        <v>5.3959999999999999</v>
      </c>
      <c r="L209" s="93">
        <v>6.7190000000000003</v>
      </c>
      <c r="M209" s="92" t="s">
        <v>115</v>
      </c>
    </row>
    <row r="210" spans="1:13" x14ac:dyDescent="0.25">
      <c r="A210" s="91" t="s">
        <v>116</v>
      </c>
      <c r="B210" s="92" t="s">
        <v>115</v>
      </c>
      <c r="C210" s="93">
        <v>103.901</v>
      </c>
      <c r="D210" s="93">
        <v>116.979</v>
      </c>
      <c r="E210" s="94">
        <v>180.31</v>
      </c>
      <c r="F210" s="93">
        <v>130.70599999999999</v>
      </c>
      <c r="G210" s="93">
        <v>104.729</v>
      </c>
      <c r="H210" s="93">
        <v>123.901</v>
      </c>
      <c r="I210" s="95">
        <v>97.4</v>
      </c>
      <c r="J210" s="93">
        <v>91.352000000000004</v>
      </c>
      <c r="K210" s="93">
        <v>99.043000000000006</v>
      </c>
      <c r="L210" s="93">
        <v>96.013000000000005</v>
      </c>
      <c r="M210" s="92" t="s">
        <v>115</v>
      </c>
    </row>
    <row r="212" spans="1:13" x14ac:dyDescent="0.25">
      <c r="A212" s="89" t="s">
        <v>240</v>
      </c>
    </row>
    <row r="213" spans="1:13" x14ac:dyDescent="0.25">
      <c r="A213" s="89" t="s">
        <v>115</v>
      </c>
      <c r="B213" s="89" t="s">
        <v>241</v>
      </c>
    </row>
    <row r="215" spans="1:13" x14ac:dyDescent="0.25">
      <c r="A215" s="89" t="s">
        <v>219</v>
      </c>
      <c r="B215" s="89" t="s">
        <v>220</v>
      </c>
    </row>
    <row r="216" spans="1:13" x14ac:dyDescent="0.25">
      <c r="A216" s="89" t="s">
        <v>221</v>
      </c>
      <c r="B216" s="89" t="s">
        <v>251</v>
      </c>
    </row>
    <row r="217" spans="1:13" x14ac:dyDescent="0.25">
      <c r="A217" s="89" t="s">
        <v>223</v>
      </c>
      <c r="B217" s="89" t="s">
        <v>224</v>
      </c>
    </row>
    <row r="219" spans="1:13" x14ac:dyDescent="0.25">
      <c r="A219" s="91" t="s">
        <v>225</v>
      </c>
      <c r="B219" s="91" t="s">
        <v>226</v>
      </c>
      <c r="C219" s="91" t="s">
        <v>227</v>
      </c>
      <c r="D219" s="91" t="s">
        <v>228</v>
      </c>
      <c r="E219" s="91" t="s">
        <v>229</v>
      </c>
      <c r="F219" s="91" t="s">
        <v>230</v>
      </c>
      <c r="G219" s="91" t="s">
        <v>231</v>
      </c>
      <c r="H219" s="91" t="s">
        <v>232</v>
      </c>
      <c r="I219" s="91" t="s">
        <v>233</v>
      </c>
      <c r="J219" s="91" t="s">
        <v>234</v>
      </c>
      <c r="K219" s="91" t="s">
        <v>235</v>
      </c>
      <c r="L219" s="91" t="s">
        <v>236</v>
      </c>
      <c r="M219" s="91" t="s">
        <v>237</v>
      </c>
    </row>
    <row r="220" spans="1:13" x14ac:dyDescent="0.25">
      <c r="A220" s="91" t="s">
        <v>238</v>
      </c>
      <c r="B220" s="92" t="s">
        <v>115</v>
      </c>
      <c r="C220" s="93">
        <v>19991.345000000001</v>
      </c>
      <c r="D220" s="93">
        <v>19335.580999999998</v>
      </c>
      <c r="E220" s="93">
        <v>19409.609</v>
      </c>
      <c r="F220" s="93">
        <v>18119.132000000001</v>
      </c>
      <c r="G220" s="93">
        <v>18296.388999999999</v>
      </c>
      <c r="H220" s="93">
        <v>18236.105</v>
      </c>
      <c r="I220" s="93">
        <v>17346.274000000001</v>
      </c>
      <c r="J220" s="93">
        <v>18332.296999999999</v>
      </c>
      <c r="K220" s="93">
        <v>18736.804</v>
      </c>
      <c r="L220" s="93">
        <v>15582.843000000001</v>
      </c>
      <c r="M220" s="93">
        <v>14973.418</v>
      </c>
    </row>
    <row r="221" spans="1:13" x14ac:dyDescent="0.25">
      <c r="A221" s="91" t="s">
        <v>239</v>
      </c>
      <c r="B221" s="92" t="s">
        <v>115</v>
      </c>
      <c r="C221" s="93">
        <v>22289.185000000001</v>
      </c>
      <c r="D221" s="93">
        <v>21222.521000000001</v>
      </c>
      <c r="E221" s="93">
        <v>21374.952000000001</v>
      </c>
      <c r="F221" s="94">
        <v>19915.41</v>
      </c>
      <c r="G221" s="93">
        <v>20235.814999999999</v>
      </c>
      <c r="H221" s="93">
        <v>20093.865000000002</v>
      </c>
      <c r="I221" s="93">
        <v>19068.564999999999</v>
      </c>
      <c r="J221" s="93">
        <v>20128.034</v>
      </c>
      <c r="K221" s="93">
        <v>20597.003000000001</v>
      </c>
      <c r="L221" s="93">
        <v>17420.409</v>
      </c>
      <c r="M221" s="93">
        <v>16815.506000000001</v>
      </c>
    </row>
    <row r="222" spans="1:13" x14ac:dyDescent="0.25">
      <c r="A222" s="91" t="s">
        <v>106</v>
      </c>
      <c r="B222" s="93">
        <v>196.387</v>
      </c>
      <c r="C222" s="93">
        <v>183.94300000000001</v>
      </c>
      <c r="D222" s="93">
        <v>178.46700000000001</v>
      </c>
      <c r="E222" s="93">
        <v>183.32900000000001</v>
      </c>
      <c r="F222" s="93">
        <v>161.60499999999999</v>
      </c>
      <c r="G222" s="93">
        <v>158.45599999999999</v>
      </c>
      <c r="H222" s="93">
        <v>137.76400000000001</v>
      </c>
      <c r="I222" s="93">
        <v>133.422</v>
      </c>
      <c r="J222" s="93">
        <v>141.334</v>
      </c>
      <c r="K222" s="93">
        <v>146.50800000000001</v>
      </c>
      <c r="L222" s="93">
        <v>148.07900000000001</v>
      </c>
      <c r="M222" s="93">
        <v>161.73699999999999</v>
      </c>
    </row>
    <row r="223" spans="1:13" x14ac:dyDescent="0.25">
      <c r="A223" s="91" t="s">
        <v>109</v>
      </c>
      <c r="B223" s="92" t="s">
        <v>115</v>
      </c>
      <c r="C223" s="93">
        <v>25.663</v>
      </c>
      <c r="D223" s="93">
        <v>24.629000000000001</v>
      </c>
      <c r="E223" s="93">
        <v>25.899000000000001</v>
      </c>
      <c r="F223" s="93">
        <v>25.166</v>
      </c>
      <c r="G223" s="93">
        <v>23.513999999999999</v>
      </c>
      <c r="H223" s="93">
        <v>26.853000000000002</v>
      </c>
      <c r="I223" s="93">
        <v>25.638999999999999</v>
      </c>
      <c r="J223" s="93">
        <v>51.844000000000001</v>
      </c>
      <c r="K223" s="93">
        <v>65.153999999999996</v>
      </c>
      <c r="L223" s="93">
        <v>61.207000000000001</v>
      </c>
      <c r="M223" s="93">
        <v>63.555</v>
      </c>
    </row>
    <row r="224" spans="1:13" x14ac:dyDescent="0.25">
      <c r="A224" s="91" t="s">
        <v>111</v>
      </c>
      <c r="B224" s="92" t="s">
        <v>115</v>
      </c>
      <c r="C224" s="94">
        <v>524.45000000000005</v>
      </c>
      <c r="D224" s="93">
        <v>507.101</v>
      </c>
      <c r="E224" s="93">
        <v>498.61399999999998</v>
      </c>
      <c r="F224" s="95">
        <v>503.9</v>
      </c>
      <c r="G224" s="93">
        <v>462.404</v>
      </c>
      <c r="H224" s="93">
        <v>447.39299999999997</v>
      </c>
      <c r="I224" s="93">
        <v>431.14400000000001</v>
      </c>
      <c r="J224" s="93">
        <v>424.69900000000001</v>
      </c>
      <c r="K224" s="93">
        <v>397.87200000000001</v>
      </c>
      <c r="L224" s="93">
        <v>381.19299999999998</v>
      </c>
      <c r="M224" s="93">
        <v>400.55099999999999</v>
      </c>
    </row>
    <row r="225" spans="1:13" x14ac:dyDescent="0.25">
      <c r="A225" s="91" t="s">
        <v>114</v>
      </c>
      <c r="B225" s="93">
        <v>4.4740000000000002</v>
      </c>
      <c r="C225" s="93">
        <v>4.3630000000000004</v>
      </c>
      <c r="D225" s="93">
        <v>4.798</v>
      </c>
      <c r="E225" s="93">
        <v>4.4450000000000003</v>
      </c>
      <c r="F225" s="93">
        <v>4.0830000000000002</v>
      </c>
      <c r="G225" s="93">
        <v>4.3410000000000002</v>
      </c>
      <c r="H225" s="93">
        <v>4.1630000000000003</v>
      </c>
      <c r="I225" s="93">
        <v>4.0570000000000004</v>
      </c>
      <c r="J225" s="93">
        <v>4.3120000000000003</v>
      </c>
      <c r="K225" s="93">
        <v>4.875</v>
      </c>
      <c r="L225" s="93">
        <v>5.1219999999999999</v>
      </c>
      <c r="M225" s="92" t="s">
        <v>115</v>
      </c>
    </row>
    <row r="226" spans="1:13" x14ac:dyDescent="0.25">
      <c r="A226" s="91" t="s">
        <v>116</v>
      </c>
      <c r="B226" s="92" t="s">
        <v>115</v>
      </c>
      <c r="C226" s="96">
        <v>0</v>
      </c>
      <c r="D226" s="96">
        <v>0</v>
      </c>
      <c r="E226" s="96">
        <v>0</v>
      </c>
      <c r="F226" s="96">
        <v>0</v>
      </c>
      <c r="G226" s="96">
        <v>0</v>
      </c>
      <c r="H226" s="96">
        <v>0</v>
      </c>
      <c r="I226" s="96">
        <v>0</v>
      </c>
      <c r="J226" s="96">
        <v>0</v>
      </c>
      <c r="K226" s="96">
        <v>0</v>
      </c>
      <c r="L226" s="96">
        <v>0</v>
      </c>
      <c r="M226" s="92" t="s">
        <v>115</v>
      </c>
    </row>
    <row r="228" spans="1:13" x14ac:dyDescent="0.25">
      <c r="A228" s="89" t="s">
        <v>240</v>
      </c>
    </row>
    <row r="229" spans="1:13" x14ac:dyDescent="0.25">
      <c r="A229" s="89" t="s">
        <v>115</v>
      </c>
      <c r="B229" s="89" t="s">
        <v>241</v>
      </c>
    </row>
    <row r="231" spans="1:13" x14ac:dyDescent="0.25">
      <c r="A231" s="89" t="s">
        <v>219</v>
      </c>
      <c r="B231" s="89" t="s">
        <v>220</v>
      </c>
    </row>
    <row r="232" spans="1:13" x14ac:dyDescent="0.25">
      <c r="A232" s="89" t="s">
        <v>221</v>
      </c>
      <c r="B232" s="89" t="s">
        <v>252</v>
      </c>
    </row>
    <row r="233" spans="1:13" x14ac:dyDescent="0.25">
      <c r="A233" s="89" t="s">
        <v>223</v>
      </c>
      <c r="B233" s="89" t="s">
        <v>224</v>
      </c>
    </row>
    <row r="235" spans="1:13" x14ac:dyDescent="0.25">
      <c r="A235" s="91" t="s">
        <v>225</v>
      </c>
      <c r="B235" s="91" t="s">
        <v>226</v>
      </c>
      <c r="C235" s="91" t="s">
        <v>227</v>
      </c>
      <c r="D235" s="91" t="s">
        <v>228</v>
      </c>
      <c r="E235" s="91" t="s">
        <v>229</v>
      </c>
      <c r="F235" s="91" t="s">
        <v>230</v>
      </c>
      <c r="G235" s="91" t="s">
        <v>231</v>
      </c>
      <c r="H235" s="91" t="s">
        <v>232</v>
      </c>
      <c r="I235" s="91" t="s">
        <v>233</v>
      </c>
      <c r="J235" s="91" t="s">
        <v>234</v>
      </c>
      <c r="K235" s="91" t="s">
        <v>235</v>
      </c>
      <c r="L235" s="91" t="s">
        <v>236</v>
      </c>
      <c r="M235" s="91" t="s">
        <v>237</v>
      </c>
    </row>
    <row r="236" spans="1:13" x14ac:dyDescent="0.25">
      <c r="A236" s="91" t="s">
        <v>238</v>
      </c>
      <c r="B236" s="92" t="s">
        <v>115</v>
      </c>
      <c r="C236" s="93">
        <v>18399.325000000001</v>
      </c>
      <c r="D236" s="93">
        <v>17425.526999999998</v>
      </c>
      <c r="E236" s="93">
        <v>17328.227999999999</v>
      </c>
      <c r="F236" s="93">
        <v>16845.731</v>
      </c>
      <c r="G236" s="93">
        <v>17202.885999999999</v>
      </c>
      <c r="H236" s="93">
        <v>17238.503000000001</v>
      </c>
      <c r="I236" s="93">
        <v>16802.095000000001</v>
      </c>
      <c r="J236" s="93">
        <v>17596.904999999999</v>
      </c>
      <c r="K236" s="93">
        <v>17915.321</v>
      </c>
      <c r="L236" s="94">
        <v>18581.02</v>
      </c>
      <c r="M236" s="94">
        <v>18333.82</v>
      </c>
    </row>
    <row r="237" spans="1:13" x14ac:dyDescent="0.25">
      <c r="A237" s="91" t="s">
        <v>239</v>
      </c>
      <c r="B237" s="92" t="s">
        <v>115</v>
      </c>
      <c r="C237" s="93">
        <v>21297.762999999999</v>
      </c>
      <c r="D237" s="93">
        <v>20015.179</v>
      </c>
      <c r="E237" s="93">
        <v>19978.656999999999</v>
      </c>
      <c r="F237" s="93">
        <v>19407.348999999998</v>
      </c>
      <c r="G237" s="93">
        <v>19863.072</v>
      </c>
      <c r="H237" s="93">
        <v>19846.875</v>
      </c>
      <c r="I237" s="93">
        <v>19405.249</v>
      </c>
      <c r="J237" s="93">
        <v>20315.333999999999</v>
      </c>
      <c r="K237" s="94">
        <v>20758.740000000002</v>
      </c>
      <c r="L237" s="93">
        <v>21431.953000000001</v>
      </c>
      <c r="M237" s="93">
        <v>21169.710999999999</v>
      </c>
    </row>
    <row r="238" spans="1:13" x14ac:dyDescent="0.25">
      <c r="A238" s="91" t="s">
        <v>106</v>
      </c>
      <c r="B238" s="93">
        <v>309.62200000000001</v>
      </c>
      <c r="C238" s="93">
        <v>278.15300000000002</v>
      </c>
      <c r="D238" s="93">
        <v>246.696</v>
      </c>
      <c r="E238" s="93">
        <v>246.08600000000001</v>
      </c>
      <c r="F238" s="93">
        <v>252.446</v>
      </c>
      <c r="G238" s="93">
        <v>228.50299999999999</v>
      </c>
      <c r="H238" s="93">
        <v>202.893</v>
      </c>
      <c r="I238" s="93">
        <v>212.00700000000001</v>
      </c>
      <c r="J238" s="93">
        <v>231.08600000000001</v>
      </c>
      <c r="K238" s="93">
        <v>236.131</v>
      </c>
      <c r="L238" s="93">
        <v>252.08199999999999</v>
      </c>
      <c r="M238" s="95">
        <v>285.10000000000002</v>
      </c>
    </row>
    <row r="239" spans="1:13" x14ac:dyDescent="0.25">
      <c r="A239" s="91" t="s">
        <v>109</v>
      </c>
      <c r="B239" s="92" t="s">
        <v>115</v>
      </c>
      <c r="C239" s="93">
        <v>461.209</v>
      </c>
      <c r="D239" s="93">
        <v>343.721</v>
      </c>
      <c r="E239" s="93">
        <v>271.98599999999999</v>
      </c>
      <c r="F239" s="93">
        <v>283.87900000000002</v>
      </c>
      <c r="G239" s="93">
        <v>275.78100000000001</v>
      </c>
      <c r="H239" s="93">
        <v>320.86399999999998</v>
      </c>
      <c r="I239" s="93">
        <v>321.31200000000001</v>
      </c>
      <c r="J239" s="93">
        <v>229.69200000000001</v>
      </c>
      <c r="K239" s="94">
        <v>246.01</v>
      </c>
      <c r="L239" s="93">
        <v>229.77699999999999</v>
      </c>
      <c r="M239" s="93">
        <v>237.89400000000001</v>
      </c>
    </row>
    <row r="240" spans="1:13" x14ac:dyDescent="0.25">
      <c r="A240" s="91" t="s">
        <v>111</v>
      </c>
      <c r="B240" s="92" t="s">
        <v>115</v>
      </c>
      <c r="C240" s="93">
        <v>400.87599999999998</v>
      </c>
      <c r="D240" s="93">
        <v>410.74400000000003</v>
      </c>
      <c r="E240" s="93">
        <v>454.30500000000001</v>
      </c>
      <c r="F240" s="93">
        <v>472.16199999999998</v>
      </c>
      <c r="G240" s="93">
        <v>449.11399999999998</v>
      </c>
      <c r="H240" s="93">
        <v>441.90100000000001</v>
      </c>
      <c r="I240" s="93">
        <v>417.25099999999998</v>
      </c>
      <c r="J240" s="93">
        <v>437.113</v>
      </c>
      <c r="K240" s="93">
        <v>418.07100000000003</v>
      </c>
      <c r="L240" s="93">
        <v>413.86099999999999</v>
      </c>
      <c r="M240" s="93">
        <v>422.31200000000001</v>
      </c>
    </row>
    <row r="241" spans="1:13" x14ac:dyDescent="0.25">
      <c r="A241" s="91" t="s">
        <v>114</v>
      </c>
      <c r="B241" s="93">
        <v>12.145</v>
      </c>
      <c r="C241" s="93">
        <v>14.677</v>
      </c>
      <c r="D241" s="93">
        <v>15.256</v>
      </c>
      <c r="E241" s="93">
        <v>15.641999999999999</v>
      </c>
      <c r="F241" s="93">
        <v>14.183999999999999</v>
      </c>
      <c r="G241" s="93">
        <v>14.933</v>
      </c>
      <c r="H241" s="93">
        <v>15.891999999999999</v>
      </c>
      <c r="I241" s="93">
        <v>16.960999999999999</v>
      </c>
      <c r="J241" s="93">
        <v>20.748999999999999</v>
      </c>
      <c r="K241" s="93">
        <v>22.242000000000001</v>
      </c>
      <c r="L241" s="94">
        <v>25.99</v>
      </c>
      <c r="M241" s="92" t="s">
        <v>115</v>
      </c>
    </row>
    <row r="242" spans="1:13" x14ac:dyDescent="0.25">
      <c r="A242" s="91" t="s">
        <v>116</v>
      </c>
      <c r="B242" s="92" t="s">
        <v>115</v>
      </c>
      <c r="C242" s="96">
        <v>0</v>
      </c>
      <c r="D242" s="96">
        <v>0</v>
      </c>
      <c r="E242" s="96">
        <v>0</v>
      </c>
      <c r="F242" s="96">
        <v>0</v>
      </c>
      <c r="G242" s="96">
        <v>0</v>
      </c>
      <c r="H242" s="96">
        <v>0</v>
      </c>
      <c r="I242" s="96">
        <v>0</v>
      </c>
      <c r="J242" s="96">
        <v>0</v>
      </c>
      <c r="K242" s="96">
        <v>0</v>
      </c>
      <c r="L242" s="96">
        <v>0</v>
      </c>
      <c r="M242" s="92" t="s">
        <v>115</v>
      </c>
    </row>
    <row r="244" spans="1:13" x14ac:dyDescent="0.25">
      <c r="A244" s="89" t="s">
        <v>240</v>
      </c>
    </row>
    <row r="245" spans="1:13" x14ac:dyDescent="0.25">
      <c r="A245" s="89" t="s">
        <v>115</v>
      </c>
      <c r="B245" s="89" t="s">
        <v>241</v>
      </c>
    </row>
    <row r="247" spans="1:13" x14ac:dyDescent="0.25">
      <c r="A247" s="89" t="s">
        <v>219</v>
      </c>
      <c r="B247" s="89" t="s">
        <v>220</v>
      </c>
    </row>
    <row r="248" spans="1:13" x14ac:dyDescent="0.25">
      <c r="A248" s="89" t="s">
        <v>221</v>
      </c>
      <c r="B248" s="89" t="s">
        <v>253</v>
      </c>
    </row>
    <row r="249" spans="1:13" x14ac:dyDescent="0.25">
      <c r="A249" s="89" t="s">
        <v>223</v>
      </c>
      <c r="B249" s="89" t="s">
        <v>224</v>
      </c>
    </row>
    <row r="251" spans="1:13" x14ac:dyDescent="0.25">
      <c r="A251" s="91" t="s">
        <v>225</v>
      </c>
      <c r="B251" s="91" t="s">
        <v>226</v>
      </c>
      <c r="C251" s="91" t="s">
        <v>227</v>
      </c>
      <c r="D251" s="91" t="s">
        <v>228</v>
      </c>
      <c r="E251" s="91" t="s">
        <v>229</v>
      </c>
      <c r="F251" s="91" t="s">
        <v>230</v>
      </c>
      <c r="G251" s="91" t="s">
        <v>231</v>
      </c>
      <c r="H251" s="91" t="s">
        <v>232</v>
      </c>
      <c r="I251" s="91" t="s">
        <v>233</v>
      </c>
      <c r="J251" s="91" t="s">
        <v>234</v>
      </c>
      <c r="K251" s="91" t="s">
        <v>235</v>
      </c>
      <c r="L251" s="91" t="s">
        <v>236</v>
      </c>
      <c r="M251" s="91" t="s">
        <v>237</v>
      </c>
    </row>
    <row r="252" spans="1:13" x14ac:dyDescent="0.25">
      <c r="A252" s="91" t="s">
        <v>238</v>
      </c>
      <c r="B252" s="92" t="s">
        <v>115</v>
      </c>
      <c r="C252" s="93">
        <v>31249.089</v>
      </c>
      <c r="D252" s="93">
        <v>30087.065999999999</v>
      </c>
      <c r="E252" s="93">
        <v>29425.118999999999</v>
      </c>
      <c r="F252" s="93">
        <v>25323.135999999999</v>
      </c>
      <c r="G252" s="93">
        <v>25325.414000000001</v>
      </c>
      <c r="H252" s="93">
        <v>24051.502</v>
      </c>
      <c r="I252" s="93">
        <v>23124.375</v>
      </c>
      <c r="J252" s="93">
        <v>24160.444</v>
      </c>
      <c r="K252" s="93">
        <v>24996.697</v>
      </c>
      <c r="L252" s="93">
        <v>25128.864000000001</v>
      </c>
      <c r="M252" s="93">
        <v>23946.258000000002</v>
      </c>
    </row>
    <row r="253" spans="1:13" x14ac:dyDescent="0.25">
      <c r="A253" s="91" t="s">
        <v>239</v>
      </c>
      <c r="B253" s="92" t="s">
        <v>115</v>
      </c>
      <c r="C253" s="93">
        <v>38297.881000000001</v>
      </c>
      <c r="D253" s="93">
        <v>36558.536</v>
      </c>
      <c r="E253" s="93">
        <v>35651.336000000003</v>
      </c>
      <c r="F253" s="93">
        <v>31219.206999999999</v>
      </c>
      <c r="G253" s="93">
        <v>31555.556</v>
      </c>
      <c r="H253" s="93">
        <v>29619.428</v>
      </c>
      <c r="I253" s="93">
        <v>28024.487000000001</v>
      </c>
      <c r="J253" s="93">
        <v>28835.544999999998</v>
      </c>
      <c r="K253" s="93">
        <v>29608.483</v>
      </c>
      <c r="L253" s="93">
        <v>29691.555</v>
      </c>
      <c r="M253" s="94">
        <v>28542.99</v>
      </c>
    </row>
    <row r="254" spans="1:13" x14ac:dyDescent="0.25">
      <c r="A254" s="91" t="s">
        <v>106</v>
      </c>
      <c r="B254" s="94">
        <v>422.47</v>
      </c>
      <c r="C254" s="93">
        <v>286.10899999999998</v>
      </c>
      <c r="D254" s="93">
        <v>384.017</v>
      </c>
      <c r="E254" s="93">
        <v>350.82299999999998</v>
      </c>
      <c r="F254" s="93">
        <v>417.43200000000002</v>
      </c>
      <c r="G254" s="94">
        <v>377.26</v>
      </c>
      <c r="H254" s="93">
        <v>387.35199999999998</v>
      </c>
      <c r="I254" s="93">
        <v>368.935</v>
      </c>
      <c r="J254" s="93">
        <v>343.452</v>
      </c>
      <c r="K254" s="93">
        <v>349.75700000000001</v>
      </c>
      <c r="L254" s="93">
        <v>455.18700000000001</v>
      </c>
      <c r="M254" s="93">
        <v>482.94200000000001</v>
      </c>
    </row>
    <row r="255" spans="1:13" x14ac:dyDescent="0.25">
      <c r="A255" s="91" t="s">
        <v>109</v>
      </c>
      <c r="B255" s="92" t="s">
        <v>115</v>
      </c>
      <c r="C255" s="93">
        <v>531.92100000000005</v>
      </c>
      <c r="D255" s="93">
        <v>539.23699999999997</v>
      </c>
      <c r="E255" s="93">
        <v>628.923</v>
      </c>
      <c r="F255" s="93">
        <v>594.87800000000004</v>
      </c>
      <c r="G255" s="93">
        <v>528.53899999999999</v>
      </c>
      <c r="H255" s="93">
        <v>537.33799999999997</v>
      </c>
      <c r="I255" s="94">
        <v>444.27</v>
      </c>
      <c r="J255" s="93">
        <v>471.15100000000001</v>
      </c>
      <c r="K255" s="93">
        <v>573.58600000000001</v>
      </c>
      <c r="L255" s="93">
        <v>520.68499999999995</v>
      </c>
      <c r="M255" s="93">
        <v>542.70799999999997</v>
      </c>
    </row>
    <row r="256" spans="1:13" x14ac:dyDescent="0.25">
      <c r="A256" s="91" t="s">
        <v>111</v>
      </c>
      <c r="B256" s="92" t="s">
        <v>115</v>
      </c>
      <c r="C256" s="94">
        <v>400.18</v>
      </c>
      <c r="D256" s="93">
        <v>471.12799999999999</v>
      </c>
      <c r="E256" s="93">
        <v>421.34500000000003</v>
      </c>
      <c r="F256" s="94">
        <v>396.35</v>
      </c>
      <c r="G256" s="93">
        <v>382.00200000000001</v>
      </c>
      <c r="H256" s="93">
        <v>329.613</v>
      </c>
      <c r="I256" s="93">
        <v>334.31799999999998</v>
      </c>
      <c r="J256" s="93">
        <v>358.666</v>
      </c>
      <c r="K256" s="93">
        <v>344.98099999999999</v>
      </c>
      <c r="L256" s="93">
        <v>343.56299999999999</v>
      </c>
      <c r="M256" s="93">
        <v>345.36799999999999</v>
      </c>
    </row>
    <row r="257" spans="1:13" x14ac:dyDescent="0.25">
      <c r="A257" s="91" t="s">
        <v>114</v>
      </c>
      <c r="B257" s="93">
        <v>6.7240000000000002</v>
      </c>
      <c r="C257" s="93">
        <v>6.0679999999999996</v>
      </c>
      <c r="D257" s="93">
        <v>6.3129999999999997</v>
      </c>
      <c r="E257" s="93">
        <v>6.085</v>
      </c>
      <c r="F257" s="93">
        <v>5.859</v>
      </c>
      <c r="G257" s="93">
        <v>6.202</v>
      </c>
      <c r="H257" s="94">
        <v>6.22</v>
      </c>
      <c r="I257" s="93">
        <v>5.8360000000000003</v>
      </c>
      <c r="J257" s="93">
        <v>6.8330000000000002</v>
      </c>
      <c r="K257" s="93">
        <v>6.9950000000000001</v>
      </c>
      <c r="L257" s="93">
        <v>7.1379999999999999</v>
      </c>
      <c r="M257" s="92" t="s">
        <v>115</v>
      </c>
    </row>
    <row r="258" spans="1:13" x14ac:dyDescent="0.25">
      <c r="A258" s="91" t="s">
        <v>116</v>
      </c>
      <c r="B258" s="92" t="s">
        <v>115</v>
      </c>
      <c r="C258" s="93">
        <v>478.72399999999999</v>
      </c>
      <c r="D258" s="94">
        <v>605.01</v>
      </c>
      <c r="E258" s="93">
        <v>480.995</v>
      </c>
      <c r="F258" s="93">
        <v>406.01400000000001</v>
      </c>
      <c r="G258" s="93">
        <v>390.39299999999997</v>
      </c>
      <c r="H258" s="93">
        <v>307.56099999999998</v>
      </c>
      <c r="I258" s="94">
        <v>240.07</v>
      </c>
      <c r="J258" s="93">
        <v>250.38900000000001</v>
      </c>
      <c r="K258" s="93">
        <v>301.077</v>
      </c>
      <c r="L258" s="93">
        <v>308.76900000000001</v>
      </c>
      <c r="M258" s="92" t="s">
        <v>115</v>
      </c>
    </row>
    <row r="260" spans="1:13" x14ac:dyDescent="0.25">
      <c r="A260" s="89" t="s">
        <v>240</v>
      </c>
    </row>
    <row r="261" spans="1:13" x14ac:dyDescent="0.25">
      <c r="A261" s="89" t="s">
        <v>115</v>
      </c>
      <c r="B261" s="89" t="s">
        <v>241</v>
      </c>
    </row>
    <row r="263" spans="1:13" x14ac:dyDescent="0.25">
      <c r="A263" s="89" t="s">
        <v>219</v>
      </c>
      <c r="B263" s="89" t="s">
        <v>220</v>
      </c>
    </row>
    <row r="264" spans="1:13" x14ac:dyDescent="0.25">
      <c r="A264" s="89" t="s">
        <v>221</v>
      </c>
      <c r="B264" s="89" t="s">
        <v>254</v>
      </c>
    </row>
    <row r="265" spans="1:13" x14ac:dyDescent="0.25">
      <c r="A265" s="89" t="s">
        <v>223</v>
      </c>
      <c r="B265" s="89" t="s">
        <v>224</v>
      </c>
    </row>
    <row r="267" spans="1:13" x14ac:dyDescent="0.25">
      <c r="A267" s="91" t="s">
        <v>225</v>
      </c>
      <c r="B267" s="91" t="s">
        <v>226</v>
      </c>
      <c r="C267" s="91" t="s">
        <v>227</v>
      </c>
      <c r="D267" s="91" t="s">
        <v>228</v>
      </c>
      <c r="E267" s="91" t="s">
        <v>229</v>
      </c>
      <c r="F267" s="91" t="s">
        <v>230</v>
      </c>
      <c r="G267" s="91" t="s">
        <v>231</v>
      </c>
      <c r="H267" s="91" t="s">
        <v>232</v>
      </c>
      <c r="I267" s="91" t="s">
        <v>233</v>
      </c>
      <c r="J267" s="91" t="s">
        <v>234</v>
      </c>
      <c r="K267" s="91" t="s">
        <v>235</v>
      </c>
      <c r="L267" s="91" t="s">
        <v>236</v>
      </c>
      <c r="M267" s="91" t="s">
        <v>237</v>
      </c>
    </row>
    <row r="268" spans="1:13" x14ac:dyDescent="0.25">
      <c r="A268" s="91" t="s">
        <v>238</v>
      </c>
      <c r="B268" s="92" t="s">
        <v>115</v>
      </c>
      <c r="C268" s="93">
        <v>17805.499</v>
      </c>
      <c r="D268" s="93">
        <v>16889.353999999999</v>
      </c>
      <c r="E268" s="93">
        <v>17101.793000000001</v>
      </c>
      <c r="F268" s="93">
        <v>15184.941999999999</v>
      </c>
      <c r="G268" s="93">
        <v>14961.048000000001</v>
      </c>
      <c r="H268" s="93">
        <v>16740.906999999999</v>
      </c>
      <c r="I268" s="95">
        <v>14198.5</v>
      </c>
      <c r="J268" s="93">
        <v>15292.057000000001</v>
      </c>
      <c r="K268" s="93">
        <v>15226.328</v>
      </c>
      <c r="L268" s="93">
        <v>15330.826999999999</v>
      </c>
      <c r="M268" s="93">
        <v>14705.661</v>
      </c>
    </row>
    <row r="269" spans="1:13" x14ac:dyDescent="0.25">
      <c r="A269" s="91" t="s">
        <v>239</v>
      </c>
      <c r="B269" s="92" t="s">
        <v>115</v>
      </c>
      <c r="C269" s="93">
        <v>21356.210999999999</v>
      </c>
      <c r="D269" s="93">
        <v>20170.083999999999</v>
      </c>
      <c r="E269" s="93">
        <v>20744.853999999999</v>
      </c>
      <c r="F269" s="93">
        <v>18188.831999999999</v>
      </c>
      <c r="G269" s="93">
        <v>17804.414000000001</v>
      </c>
      <c r="H269" s="93">
        <v>19891.061000000002</v>
      </c>
      <c r="I269" s="93">
        <v>16790.953000000001</v>
      </c>
      <c r="J269" s="93">
        <v>17639.238000000001</v>
      </c>
      <c r="K269" s="93">
        <v>17518.332999999999</v>
      </c>
      <c r="L269" s="93">
        <v>17562.064999999999</v>
      </c>
      <c r="M269" s="93">
        <v>16984.255000000001</v>
      </c>
    </row>
    <row r="270" spans="1:13" x14ac:dyDescent="0.25">
      <c r="A270" s="91" t="s">
        <v>106</v>
      </c>
      <c r="B270" s="93">
        <v>140.46700000000001</v>
      </c>
      <c r="C270" s="94">
        <v>125.13</v>
      </c>
      <c r="D270" s="93">
        <v>150.655</v>
      </c>
      <c r="E270" s="93">
        <v>160.191</v>
      </c>
      <c r="F270" s="94">
        <v>157.71</v>
      </c>
      <c r="G270" s="93">
        <v>159.697</v>
      </c>
      <c r="H270" s="93">
        <v>153.124</v>
      </c>
      <c r="I270" s="93">
        <v>136.119</v>
      </c>
      <c r="J270" s="93">
        <v>150.69399999999999</v>
      </c>
      <c r="K270" s="93">
        <v>133.83099999999999</v>
      </c>
      <c r="L270" s="93">
        <v>132.15700000000001</v>
      </c>
      <c r="M270" s="93">
        <v>135.161</v>
      </c>
    </row>
    <row r="271" spans="1:13" x14ac:dyDescent="0.25">
      <c r="A271" s="91" t="s">
        <v>109</v>
      </c>
      <c r="B271" s="92" t="s">
        <v>115</v>
      </c>
      <c r="C271" s="93">
        <v>70.728999999999999</v>
      </c>
      <c r="D271" s="93">
        <v>93.566000000000003</v>
      </c>
      <c r="E271" s="94">
        <v>91.25</v>
      </c>
      <c r="F271" s="93">
        <v>69.241</v>
      </c>
      <c r="G271" s="93">
        <v>65.712000000000003</v>
      </c>
      <c r="H271" s="93">
        <v>67.915999999999997</v>
      </c>
      <c r="I271" s="93">
        <v>60.162999999999997</v>
      </c>
      <c r="J271" s="93">
        <v>54.655999999999999</v>
      </c>
      <c r="K271" s="93">
        <v>57.100999999999999</v>
      </c>
      <c r="L271" s="93">
        <v>52.642000000000003</v>
      </c>
      <c r="M271" s="93">
        <v>54.704999999999998</v>
      </c>
    </row>
    <row r="272" spans="1:13" x14ac:dyDescent="0.25">
      <c r="A272" s="91" t="s">
        <v>111</v>
      </c>
      <c r="B272" s="92" t="s">
        <v>115</v>
      </c>
      <c r="C272" s="93">
        <v>131.96600000000001</v>
      </c>
      <c r="D272" s="93">
        <v>135.947</v>
      </c>
      <c r="E272" s="93">
        <v>140.08600000000001</v>
      </c>
      <c r="F272" s="93">
        <v>126.636</v>
      </c>
      <c r="G272" s="93">
        <v>123.456</v>
      </c>
      <c r="H272" s="93">
        <v>117.087</v>
      </c>
      <c r="I272" s="93">
        <v>107.42100000000001</v>
      </c>
      <c r="J272" s="93">
        <v>107.583</v>
      </c>
      <c r="K272" s="93">
        <v>101.497</v>
      </c>
      <c r="L272" s="93">
        <v>94.414000000000001</v>
      </c>
      <c r="M272" s="93">
        <v>94.739000000000004</v>
      </c>
    </row>
    <row r="273" spans="1:13" x14ac:dyDescent="0.25">
      <c r="A273" s="91" t="s">
        <v>114</v>
      </c>
      <c r="B273" s="94">
        <v>0.55000000000000004</v>
      </c>
      <c r="C273" s="93">
        <v>0.54600000000000004</v>
      </c>
      <c r="D273" s="93">
        <v>0.63700000000000001</v>
      </c>
      <c r="E273" s="93">
        <v>0.91500000000000004</v>
      </c>
      <c r="F273" s="93">
        <v>0.77100000000000002</v>
      </c>
      <c r="G273" s="93">
        <v>0.81499999999999995</v>
      </c>
      <c r="H273" s="93">
        <v>0.79300000000000004</v>
      </c>
      <c r="I273" s="93">
        <v>0.77700000000000002</v>
      </c>
      <c r="J273" s="93">
        <v>0.81200000000000006</v>
      </c>
      <c r="K273" s="93">
        <v>0.85099999999999998</v>
      </c>
      <c r="L273" s="94">
        <v>0.86</v>
      </c>
      <c r="M273" s="92" t="s">
        <v>115</v>
      </c>
    </row>
    <row r="274" spans="1:13" x14ac:dyDescent="0.25">
      <c r="A274" s="91" t="s">
        <v>116</v>
      </c>
      <c r="B274" s="92" t="s">
        <v>115</v>
      </c>
      <c r="C274" s="93">
        <v>11.741</v>
      </c>
      <c r="D274" s="94">
        <v>15.71</v>
      </c>
      <c r="E274" s="93">
        <v>24.349</v>
      </c>
      <c r="F274" s="93">
        <v>15.542999999999999</v>
      </c>
      <c r="G274" s="93">
        <v>16.863</v>
      </c>
      <c r="H274" s="93">
        <v>14.026</v>
      </c>
      <c r="I274" s="94">
        <v>11.37</v>
      </c>
      <c r="J274" s="94">
        <v>10.52</v>
      </c>
      <c r="K274" s="94">
        <v>13.77</v>
      </c>
      <c r="L274" s="93">
        <v>6.0819999999999999</v>
      </c>
      <c r="M274" s="92" t="s">
        <v>115</v>
      </c>
    </row>
    <row r="276" spans="1:13" x14ac:dyDescent="0.25">
      <c r="A276" s="89" t="s">
        <v>240</v>
      </c>
    </row>
    <row r="277" spans="1:13" x14ac:dyDescent="0.25">
      <c r="A277" s="89" t="s">
        <v>115</v>
      </c>
      <c r="B277" s="89" t="s">
        <v>241</v>
      </c>
    </row>
    <row r="279" spans="1:13" x14ac:dyDescent="0.25">
      <c r="A279" s="89" t="s">
        <v>219</v>
      </c>
      <c r="B279" s="89" t="s">
        <v>220</v>
      </c>
    </row>
    <row r="280" spans="1:13" x14ac:dyDescent="0.25">
      <c r="A280" s="89" t="s">
        <v>221</v>
      </c>
      <c r="B280" s="89" t="s">
        <v>255</v>
      </c>
    </row>
    <row r="281" spans="1:13" x14ac:dyDescent="0.25">
      <c r="A281" s="89" t="s">
        <v>223</v>
      </c>
      <c r="B281" s="89" t="s">
        <v>224</v>
      </c>
    </row>
    <row r="283" spans="1:13" x14ac:dyDescent="0.25">
      <c r="A283" s="91" t="s">
        <v>225</v>
      </c>
      <c r="B283" s="91" t="s">
        <v>226</v>
      </c>
      <c r="C283" s="91" t="s">
        <v>227</v>
      </c>
      <c r="D283" s="91" t="s">
        <v>228</v>
      </c>
      <c r="E283" s="91" t="s">
        <v>229</v>
      </c>
      <c r="F283" s="91" t="s">
        <v>230</v>
      </c>
      <c r="G283" s="91" t="s">
        <v>231</v>
      </c>
      <c r="H283" s="91" t="s">
        <v>232</v>
      </c>
      <c r="I283" s="91" t="s">
        <v>233</v>
      </c>
      <c r="J283" s="91" t="s">
        <v>234</v>
      </c>
      <c r="K283" s="91" t="s">
        <v>235</v>
      </c>
      <c r="L283" s="91" t="s">
        <v>236</v>
      </c>
      <c r="M283" s="91" t="s">
        <v>237</v>
      </c>
    </row>
    <row r="284" spans="1:13" x14ac:dyDescent="0.25">
      <c r="A284" s="91" t="s">
        <v>238</v>
      </c>
      <c r="B284" s="92" t="s">
        <v>115</v>
      </c>
      <c r="C284" s="93">
        <v>24956.789000000001</v>
      </c>
      <c r="D284" s="93">
        <v>25117.851999999999</v>
      </c>
      <c r="E284" s="93">
        <v>26195.874</v>
      </c>
      <c r="F284" s="93">
        <v>24151.829000000002</v>
      </c>
      <c r="G284" s="93">
        <v>25145.191999999999</v>
      </c>
      <c r="H284" s="93">
        <v>26077.781999999999</v>
      </c>
      <c r="I284" s="93">
        <v>24578.278999999999</v>
      </c>
      <c r="J284" s="93">
        <v>25329.609</v>
      </c>
      <c r="K284" s="93">
        <v>25651.327000000001</v>
      </c>
      <c r="L284" s="93">
        <v>26216.212</v>
      </c>
      <c r="M284" s="93">
        <v>25060.019</v>
      </c>
    </row>
    <row r="285" spans="1:13" x14ac:dyDescent="0.25">
      <c r="A285" s="91" t="s">
        <v>239</v>
      </c>
      <c r="B285" s="92" t="s">
        <v>115</v>
      </c>
      <c r="C285" s="93">
        <v>29319.105</v>
      </c>
      <c r="D285" s="93">
        <v>29260.826000000001</v>
      </c>
      <c r="E285" s="93">
        <v>30687.826000000001</v>
      </c>
      <c r="F285" s="93">
        <v>27929.135999999999</v>
      </c>
      <c r="G285" s="94">
        <v>29564.83</v>
      </c>
      <c r="H285" s="94">
        <v>30748.27</v>
      </c>
      <c r="I285" s="93">
        <v>28890.052</v>
      </c>
      <c r="J285" s="93">
        <v>29978.432000000001</v>
      </c>
      <c r="K285" s="93">
        <v>30558.199000000001</v>
      </c>
      <c r="L285" s="93">
        <v>30996.544000000002</v>
      </c>
      <c r="M285" s="93">
        <v>29974.154999999999</v>
      </c>
    </row>
    <row r="286" spans="1:13" x14ac:dyDescent="0.25">
      <c r="A286" s="91" t="s">
        <v>106</v>
      </c>
      <c r="B286" s="93">
        <v>215.68299999999999</v>
      </c>
      <c r="C286" s="93">
        <v>207.13399999999999</v>
      </c>
      <c r="D286" s="93">
        <v>211.315</v>
      </c>
      <c r="E286" s="93">
        <v>219.607</v>
      </c>
      <c r="F286" s="93">
        <v>193.97800000000001</v>
      </c>
      <c r="G286" s="93">
        <v>189.476</v>
      </c>
      <c r="H286" s="93">
        <v>194.131</v>
      </c>
      <c r="I286" s="93">
        <v>161.73400000000001</v>
      </c>
      <c r="J286" s="93">
        <v>176.20099999999999</v>
      </c>
      <c r="K286" s="93">
        <v>163.934</v>
      </c>
      <c r="L286" s="96">
        <v>160</v>
      </c>
      <c r="M286" s="93">
        <v>163.56200000000001</v>
      </c>
    </row>
    <row r="287" spans="1:13" x14ac:dyDescent="0.25">
      <c r="A287" s="91" t="s">
        <v>109</v>
      </c>
      <c r="B287" s="92" t="s">
        <v>115</v>
      </c>
      <c r="C287" s="93">
        <v>135.488</v>
      </c>
      <c r="D287" s="93">
        <v>122.408</v>
      </c>
      <c r="E287" s="93">
        <v>131.34200000000001</v>
      </c>
      <c r="F287" s="93">
        <v>123.248</v>
      </c>
      <c r="G287" s="93">
        <v>143.89599999999999</v>
      </c>
      <c r="H287" s="93">
        <v>153.613</v>
      </c>
      <c r="I287" s="93">
        <v>149.67599999999999</v>
      </c>
      <c r="J287" s="93">
        <v>136.73500000000001</v>
      </c>
      <c r="K287" s="93">
        <v>143.989</v>
      </c>
      <c r="L287" s="93">
        <v>133.03299999999999</v>
      </c>
      <c r="M287" s="93">
        <v>138.36699999999999</v>
      </c>
    </row>
    <row r="288" spans="1:13" x14ac:dyDescent="0.25">
      <c r="A288" s="91" t="s">
        <v>111</v>
      </c>
      <c r="B288" s="92" t="s">
        <v>115</v>
      </c>
      <c r="C288" s="93">
        <v>405.40300000000002</v>
      </c>
      <c r="D288" s="93">
        <v>399.66699999999997</v>
      </c>
      <c r="E288" s="93">
        <v>404.67700000000002</v>
      </c>
      <c r="F288" s="93">
        <v>405.63900000000001</v>
      </c>
      <c r="G288" s="93">
        <v>404.88600000000002</v>
      </c>
      <c r="H288" s="93">
        <v>388.56599999999997</v>
      </c>
      <c r="I288" s="93">
        <v>375.589</v>
      </c>
      <c r="J288" s="93">
        <v>373.99099999999999</v>
      </c>
      <c r="K288" s="93">
        <v>362.49700000000001</v>
      </c>
      <c r="L288" s="93">
        <v>352.26400000000001</v>
      </c>
      <c r="M288" s="93">
        <v>350.86900000000003</v>
      </c>
    </row>
    <row r="289" spans="1:13" x14ac:dyDescent="0.25">
      <c r="A289" s="91" t="s">
        <v>114</v>
      </c>
      <c r="B289" s="93">
        <v>1.736</v>
      </c>
      <c r="C289" s="93">
        <v>1.8620000000000001</v>
      </c>
      <c r="D289" s="93">
        <v>2.0670000000000002</v>
      </c>
      <c r="E289" s="93">
        <v>2.1520000000000001</v>
      </c>
      <c r="F289" s="93">
        <v>2.0950000000000002</v>
      </c>
      <c r="G289" s="93">
        <v>2.222</v>
      </c>
      <c r="H289" s="93">
        <v>2.0030000000000001</v>
      </c>
      <c r="I289" s="93">
        <v>1.8919999999999999</v>
      </c>
      <c r="J289" s="93">
        <v>2.0219999999999998</v>
      </c>
      <c r="K289" s="93">
        <v>2.2130000000000001</v>
      </c>
      <c r="L289" s="93">
        <v>2.0430000000000001</v>
      </c>
      <c r="M289" s="92" t="s">
        <v>115</v>
      </c>
    </row>
    <row r="290" spans="1:13" x14ac:dyDescent="0.25">
      <c r="A290" s="91" t="s">
        <v>116</v>
      </c>
      <c r="B290" s="92" t="s">
        <v>115</v>
      </c>
      <c r="C290" s="93">
        <v>76.983999999999995</v>
      </c>
      <c r="D290" s="93">
        <v>86.337999999999994</v>
      </c>
      <c r="E290" s="93">
        <v>106.208</v>
      </c>
      <c r="F290" s="93">
        <v>83.897999999999996</v>
      </c>
      <c r="G290" s="93">
        <v>73.462999999999994</v>
      </c>
      <c r="H290" s="93">
        <v>66.132000000000005</v>
      </c>
      <c r="I290" s="93">
        <v>49.625999999999998</v>
      </c>
      <c r="J290" s="93">
        <v>52.758000000000003</v>
      </c>
      <c r="K290" s="93">
        <v>52.808999999999997</v>
      </c>
      <c r="L290" s="93">
        <v>47.735999999999997</v>
      </c>
      <c r="M290" s="92" t="s">
        <v>115</v>
      </c>
    </row>
    <row r="292" spans="1:13" x14ac:dyDescent="0.25">
      <c r="A292" s="89" t="s">
        <v>240</v>
      </c>
    </row>
    <row r="293" spans="1:13" x14ac:dyDescent="0.25">
      <c r="A293" s="89" t="s">
        <v>115</v>
      </c>
      <c r="B293" s="89" t="s">
        <v>241</v>
      </c>
    </row>
    <row r="295" spans="1:13" x14ac:dyDescent="0.25">
      <c r="A295" s="89" t="s">
        <v>219</v>
      </c>
      <c r="B295" s="89" t="s">
        <v>220</v>
      </c>
    </row>
    <row r="296" spans="1:13" x14ac:dyDescent="0.25">
      <c r="A296" s="89" t="s">
        <v>221</v>
      </c>
      <c r="B296" s="89" t="s">
        <v>256</v>
      </c>
    </row>
    <row r="297" spans="1:13" x14ac:dyDescent="0.25">
      <c r="A297" s="89" t="s">
        <v>223</v>
      </c>
      <c r="B297" s="89" t="s">
        <v>224</v>
      </c>
    </row>
    <row r="299" spans="1:13" x14ac:dyDescent="0.25">
      <c r="A299" s="91" t="s">
        <v>225</v>
      </c>
      <c r="B299" s="91" t="s">
        <v>226</v>
      </c>
      <c r="C299" s="91" t="s">
        <v>227</v>
      </c>
      <c r="D299" s="91" t="s">
        <v>228</v>
      </c>
      <c r="E299" s="91" t="s">
        <v>229</v>
      </c>
      <c r="F299" s="91" t="s">
        <v>230</v>
      </c>
      <c r="G299" s="91" t="s">
        <v>231</v>
      </c>
      <c r="H299" s="91" t="s">
        <v>232</v>
      </c>
      <c r="I299" s="91" t="s">
        <v>233</v>
      </c>
      <c r="J299" s="91" t="s">
        <v>234</v>
      </c>
      <c r="K299" s="91" t="s">
        <v>235</v>
      </c>
      <c r="L299" s="91" t="s">
        <v>236</v>
      </c>
      <c r="M299" s="91" t="s">
        <v>237</v>
      </c>
    </row>
    <row r="300" spans="1:13" x14ac:dyDescent="0.25">
      <c r="A300" s="91" t="s">
        <v>238</v>
      </c>
      <c r="B300" s="92" t="s">
        <v>115</v>
      </c>
      <c r="C300" s="93">
        <v>8111.1750000000002</v>
      </c>
      <c r="D300" s="93">
        <v>7966.5659999999998</v>
      </c>
      <c r="E300" s="93">
        <v>8088.0550000000003</v>
      </c>
      <c r="F300" s="93">
        <v>7218.6610000000001</v>
      </c>
      <c r="G300" s="93">
        <v>7538.0990000000002</v>
      </c>
      <c r="H300" s="94">
        <v>7422.46</v>
      </c>
      <c r="I300" s="93">
        <v>6503.9369999999999</v>
      </c>
      <c r="J300" s="93">
        <v>6894.3450000000003</v>
      </c>
      <c r="K300" s="93">
        <v>7016.7539999999999</v>
      </c>
      <c r="L300" s="93">
        <v>7209.6260000000002</v>
      </c>
      <c r="M300" s="93">
        <v>6868.7079999999996</v>
      </c>
    </row>
    <row r="301" spans="1:13" x14ac:dyDescent="0.25">
      <c r="A301" s="91" t="s">
        <v>239</v>
      </c>
      <c r="B301" s="92" t="s">
        <v>115</v>
      </c>
      <c r="C301" s="93">
        <v>9570.1710000000003</v>
      </c>
      <c r="D301" s="93">
        <v>9281.4959999999992</v>
      </c>
      <c r="E301" s="93">
        <v>9369.3289999999997</v>
      </c>
      <c r="F301" s="93">
        <v>8384.5069999999996</v>
      </c>
      <c r="G301" s="93">
        <v>8835.7219999999998</v>
      </c>
      <c r="H301" s="93">
        <v>8743.4330000000009</v>
      </c>
      <c r="I301" s="93">
        <v>7696.1189999999997</v>
      </c>
      <c r="J301" s="93">
        <v>8179.6629999999996</v>
      </c>
      <c r="K301" s="93">
        <v>8358.5759999999991</v>
      </c>
      <c r="L301" s="93">
        <v>8534.5759999999991</v>
      </c>
      <c r="M301" s="93">
        <v>8207.6939999999995</v>
      </c>
    </row>
    <row r="302" spans="1:13" x14ac:dyDescent="0.25">
      <c r="A302" s="91" t="s">
        <v>106</v>
      </c>
      <c r="B302" s="93">
        <v>76.292000000000002</v>
      </c>
      <c r="C302" s="93">
        <v>65.921000000000006</v>
      </c>
      <c r="D302" s="93">
        <v>75.201999999999998</v>
      </c>
      <c r="E302" s="93">
        <v>75.057000000000002</v>
      </c>
      <c r="F302" s="93">
        <v>71.727999999999994</v>
      </c>
      <c r="G302" s="94">
        <v>68.209999999999994</v>
      </c>
      <c r="H302" s="93">
        <v>66.611999999999995</v>
      </c>
      <c r="I302" s="93">
        <v>55.956000000000003</v>
      </c>
      <c r="J302" s="93">
        <v>61.734999999999999</v>
      </c>
      <c r="K302" s="93">
        <v>80.344999999999999</v>
      </c>
      <c r="L302" s="93">
        <v>80.525000000000006</v>
      </c>
      <c r="M302" s="94">
        <v>86.75</v>
      </c>
    </row>
    <row r="303" spans="1:13" x14ac:dyDescent="0.25">
      <c r="A303" s="91" t="s">
        <v>109</v>
      </c>
      <c r="B303" s="92" t="s">
        <v>115</v>
      </c>
      <c r="C303" s="93">
        <v>65.206000000000003</v>
      </c>
      <c r="D303" s="93">
        <v>64.549000000000007</v>
      </c>
      <c r="E303" s="93">
        <v>60.682000000000002</v>
      </c>
      <c r="F303" s="93">
        <v>65.927000000000007</v>
      </c>
      <c r="G303" s="93">
        <v>98.576999999999998</v>
      </c>
      <c r="H303" s="93">
        <v>113.09699999999999</v>
      </c>
      <c r="I303" s="93">
        <v>103.334</v>
      </c>
      <c r="J303" s="93">
        <v>103.71599999999999</v>
      </c>
      <c r="K303" s="93">
        <v>114.027</v>
      </c>
      <c r="L303" s="93">
        <v>109.411</v>
      </c>
      <c r="M303" s="94">
        <v>113.63</v>
      </c>
    </row>
    <row r="304" spans="1:13" x14ac:dyDescent="0.25">
      <c r="A304" s="91" t="s">
        <v>111</v>
      </c>
      <c r="B304" s="92" t="s">
        <v>115</v>
      </c>
      <c r="C304" s="93">
        <v>176.827</v>
      </c>
      <c r="D304" s="93">
        <v>174.42400000000001</v>
      </c>
      <c r="E304" s="93">
        <v>180.131</v>
      </c>
      <c r="F304" s="93">
        <v>176.934</v>
      </c>
      <c r="G304" s="93">
        <v>171.92599999999999</v>
      </c>
      <c r="H304" s="93">
        <v>161.54599999999999</v>
      </c>
      <c r="I304" s="93">
        <v>156.755</v>
      </c>
      <c r="J304" s="93">
        <v>157.26300000000001</v>
      </c>
      <c r="K304" s="93">
        <v>148.89400000000001</v>
      </c>
      <c r="L304" s="93">
        <v>146.02199999999999</v>
      </c>
      <c r="M304" s="94">
        <v>146.28</v>
      </c>
    </row>
    <row r="305" spans="1:13" x14ac:dyDescent="0.25">
      <c r="A305" s="91" t="s">
        <v>114</v>
      </c>
      <c r="B305" s="93">
        <v>0.999</v>
      </c>
      <c r="C305" s="93">
        <v>1.302</v>
      </c>
      <c r="D305" s="93">
        <v>1.246</v>
      </c>
      <c r="E305" s="93">
        <v>1.4039999999999999</v>
      </c>
      <c r="F305" s="93">
        <v>1.3029999999999999</v>
      </c>
      <c r="G305" s="93">
        <v>1.337</v>
      </c>
      <c r="H305" s="93">
        <v>1.2889999999999999</v>
      </c>
      <c r="I305" s="93">
        <v>1.2230000000000001</v>
      </c>
      <c r="J305" s="93">
        <v>1.538</v>
      </c>
      <c r="K305" s="94">
        <v>1.51</v>
      </c>
      <c r="L305" s="93">
        <v>1.7649999999999999</v>
      </c>
      <c r="M305" s="92" t="s">
        <v>115</v>
      </c>
    </row>
    <row r="306" spans="1:13" x14ac:dyDescent="0.25">
      <c r="A306" s="91" t="s">
        <v>116</v>
      </c>
      <c r="B306" s="92" t="s">
        <v>115</v>
      </c>
      <c r="C306" s="96">
        <v>0</v>
      </c>
      <c r="D306" s="96">
        <v>0</v>
      </c>
      <c r="E306" s="96">
        <v>0</v>
      </c>
      <c r="F306" s="96">
        <v>0</v>
      </c>
      <c r="G306" s="96">
        <v>0</v>
      </c>
      <c r="H306" s="96">
        <v>0</v>
      </c>
      <c r="I306" s="96">
        <v>0</v>
      </c>
      <c r="J306" s="96">
        <v>0</v>
      </c>
      <c r="K306" s="96">
        <v>0</v>
      </c>
      <c r="L306" s="96">
        <v>0</v>
      </c>
      <c r="M306" s="92" t="s">
        <v>115</v>
      </c>
    </row>
    <row r="308" spans="1:13" x14ac:dyDescent="0.25">
      <c r="A308" s="89" t="s">
        <v>240</v>
      </c>
    </row>
    <row r="309" spans="1:13" x14ac:dyDescent="0.25">
      <c r="A309" s="89" t="s">
        <v>115</v>
      </c>
      <c r="B309" s="89" t="s">
        <v>241</v>
      </c>
    </row>
    <row r="311" spans="1:13" x14ac:dyDescent="0.25">
      <c r="A311" s="89" t="s">
        <v>219</v>
      </c>
      <c r="B311" s="89" t="s">
        <v>220</v>
      </c>
    </row>
    <row r="312" spans="1:13" x14ac:dyDescent="0.25">
      <c r="A312" s="89" t="s">
        <v>221</v>
      </c>
      <c r="B312" s="89" t="s">
        <v>257</v>
      </c>
    </row>
    <row r="313" spans="1:13" x14ac:dyDescent="0.25">
      <c r="A313" s="89" t="s">
        <v>223</v>
      </c>
      <c r="B313" s="89" t="s">
        <v>224</v>
      </c>
    </row>
    <row r="315" spans="1:13" x14ac:dyDescent="0.25">
      <c r="A315" s="91" t="s">
        <v>225</v>
      </c>
      <c r="B315" s="91" t="s">
        <v>226</v>
      </c>
      <c r="C315" s="91" t="s">
        <v>227</v>
      </c>
      <c r="D315" s="91" t="s">
        <v>228</v>
      </c>
      <c r="E315" s="91" t="s">
        <v>229</v>
      </c>
      <c r="F315" s="91" t="s">
        <v>230</v>
      </c>
      <c r="G315" s="91" t="s">
        <v>231</v>
      </c>
      <c r="H315" s="91" t="s">
        <v>232</v>
      </c>
      <c r="I315" s="91" t="s">
        <v>233</v>
      </c>
      <c r="J315" s="91" t="s">
        <v>234</v>
      </c>
      <c r="K315" s="91" t="s">
        <v>235</v>
      </c>
      <c r="L315" s="91" t="s">
        <v>236</v>
      </c>
      <c r="M315" s="91" t="s">
        <v>237</v>
      </c>
    </row>
    <row r="316" spans="1:13" x14ac:dyDescent="0.25">
      <c r="A316" s="91" t="s">
        <v>238</v>
      </c>
      <c r="B316" s="92" t="s">
        <v>115</v>
      </c>
      <c r="C316" s="93">
        <v>10589.293</v>
      </c>
      <c r="D316" s="93">
        <v>10048.888999999999</v>
      </c>
      <c r="E316" s="93">
        <v>9832.973</v>
      </c>
      <c r="F316" s="93">
        <v>9093.8449999999993</v>
      </c>
      <c r="G316" s="93">
        <v>8876.5130000000008</v>
      </c>
      <c r="H316" s="93">
        <v>8313.1360000000004</v>
      </c>
      <c r="I316" s="93">
        <v>8101.7730000000001</v>
      </c>
      <c r="J316" s="93">
        <v>8619.8230000000003</v>
      </c>
      <c r="K316" s="93">
        <v>8511.3790000000008</v>
      </c>
      <c r="L316" s="93">
        <v>8778.2939999999999</v>
      </c>
      <c r="M316" s="93">
        <v>8440.3340000000007</v>
      </c>
    </row>
    <row r="317" spans="1:13" x14ac:dyDescent="0.25">
      <c r="A317" s="91" t="s">
        <v>239</v>
      </c>
      <c r="B317" s="92" t="s">
        <v>115</v>
      </c>
      <c r="C317" s="93">
        <v>11997.349</v>
      </c>
      <c r="D317" s="93">
        <v>11244.406000000001</v>
      </c>
      <c r="E317" s="93">
        <v>11052.757</v>
      </c>
      <c r="F317" s="93">
        <v>10217.064</v>
      </c>
      <c r="G317" s="93">
        <v>10093.214</v>
      </c>
      <c r="H317" s="93">
        <v>9519.3119999999999</v>
      </c>
      <c r="I317" s="95">
        <v>9218.4</v>
      </c>
      <c r="J317" s="93">
        <v>9798.4330000000009</v>
      </c>
      <c r="K317" s="94">
        <v>9739.6299999999992</v>
      </c>
      <c r="L317" s="93">
        <v>9989.0769999999993</v>
      </c>
      <c r="M317" s="93">
        <v>9661.1769999999997</v>
      </c>
    </row>
    <row r="318" spans="1:13" x14ac:dyDescent="0.25">
      <c r="A318" s="91" t="s">
        <v>106</v>
      </c>
      <c r="B318" s="93">
        <v>110.246</v>
      </c>
      <c r="C318" s="93">
        <v>95.876999999999995</v>
      </c>
      <c r="D318" s="93">
        <v>91.302999999999997</v>
      </c>
      <c r="E318" s="93">
        <v>94.537999999999997</v>
      </c>
      <c r="F318" s="93">
        <v>69.141999999999996</v>
      </c>
      <c r="G318" s="93">
        <v>73.866</v>
      </c>
      <c r="H318" s="93">
        <v>64.956000000000003</v>
      </c>
      <c r="I318" s="93">
        <v>57.585999999999999</v>
      </c>
      <c r="J318" s="94">
        <v>63.35</v>
      </c>
      <c r="K318" s="93">
        <v>60.902000000000001</v>
      </c>
      <c r="L318" s="93">
        <v>62.892000000000003</v>
      </c>
      <c r="M318" s="93">
        <v>65.992000000000004</v>
      </c>
    </row>
    <row r="319" spans="1:13" x14ac:dyDescent="0.25">
      <c r="A319" s="91" t="s">
        <v>109</v>
      </c>
      <c r="B319" s="92" t="s">
        <v>115</v>
      </c>
      <c r="C319" s="93">
        <v>140.58500000000001</v>
      </c>
      <c r="D319" s="93">
        <v>82.453999999999994</v>
      </c>
      <c r="E319" s="93">
        <v>86.697000000000003</v>
      </c>
      <c r="F319" s="93">
        <v>85.694999999999993</v>
      </c>
      <c r="G319" s="93">
        <v>99.447999999999993</v>
      </c>
      <c r="H319" s="93">
        <v>93.674000000000007</v>
      </c>
      <c r="I319" s="93">
        <v>92.433000000000007</v>
      </c>
      <c r="J319" s="93">
        <v>93.216999999999999</v>
      </c>
      <c r="K319" s="93">
        <v>99.334000000000003</v>
      </c>
      <c r="L319" s="93">
        <v>95.021000000000001</v>
      </c>
      <c r="M319" s="93">
        <v>98.156000000000006</v>
      </c>
    </row>
    <row r="320" spans="1:13" x14ac:dyDescent="0.25">
      <c r="A320" s="91" t="s">
        <v>111</v>
      </c>
      <c r="B320" s="92" t="s">
        <v>115</v>
      </c>
      <c r="C320" s="93">
        <v>137.845</v>
      </c>
      <c r="D320" s="93">
        <v>131.267</v>
      </c>
      <c r="E320" s="93">
        <v>141.827</v>
      </c>
      <c r="F320" s="93">
        <v>146.89500000000001</v>
      </c>
      <c r="G320" s="93">
        <v>128.05699999999999</v>
      </c>
      <c r="H320" s="93">
        <v>123.00700000000001</v>
      </c>
      <c r="I320" s="93">
        <v>124.068</v>
      </c>
      <c r="J320" s="93">
        <v>117.70099999999999</v>
      </c>
      <c r="K320" s="93">
        <v>113.54600000000001</v>
      </c>
      <c r="L320" s="93">
        <v>106.922</v>
      </c>
      <c r="M320" s="93">
        <v>105.878</v>
      </c>
    </row>
    <row r="321" spans="1:13" x14ac:dyDescent="0.25">
      <c r="A321" s="91" t="s">
        <v>114</v>
      </c>
      <c r="B321" s="93">
        <v>1.2709999999999999</v>
      </c>
      <c r="C321" s="93">
        <v>1.3320000000000001</v>
      </c>
      <c r="D321" s="93">
        <v>1.508</v>
      </c>
      <c r="E321" s="93">
        <v>1.5349999999999999</v>
      </c>
      <c r="F321" s="93">
        <v>1.506</v>
      </c>
      <c r="G321" s="93">
        <v>1.538</v>
      </c>
      <c r="H321" s="93">
        <v>1.482</v>
      </c>
      <c r="I321" s="94">
        <v>1.45</v>
      </c>
      <c r="J321" s="93">
        <v>1.5780000000000001</v>
      </c>
      <c r="K321" s="93">
        <v>2.048</v>
      </c>
      <c r="L321" s="93">
        <v>1.6850000000000001</v>
      </c>
      <c r="M321" s="92" t="s">
        <v>115</v>
      </c>
    </row>
    <row r="322" spans="1:13" x14ac:dyDescent="0.25">
      <c r="A322" s="91" t="s">
        <v>116</v>
      </c>
      <c r="B322" s="92" t="s">
        <v>115</v>
      </c>
      <c r="C322" s="93">
        <v>298.19200000000001</v>
      </c>
      <c r="D322" s="93">
        <v>308.33800000000002</v>
      </c>
      <c r="E322" s="95">
        <v>360.8</v>
      </c>
      <c r="F322" s="93">
        <v>376.63900000000001</v>
      </c>
      <c r="G322" s="93">
        <v>357.80799999999999</v>
      </c>
      <c r="H322" s="93">
        <v>399.541</v>
      </c>
      <c r="I322" s="93">
        <v>371.613</v>
      </c>
      <c r="J322" s="94">
        <v>353.48</v>
      </c>
      <c r="K322" s="93">
        <v>363.03800000000001</v>
      </c>
      <c r="L322" s="93">
        <v>349.60899999999998</v>
      </c>
      <c r="M322" s="92" t="s">
        <v>115</v>
      </c>
    </row>
    <row r="324" spans="1:13" x14ac:dyDescent="0.25">
      <c r="A324" s="89" t="s">
        <v>240</v>
      </c>
    </row>
    <row r="325" spans="1:13" x14ac:dyDescent="0.25">
      <c r="A325" s="89" t="s">
        <v>115</v>
      </c>
      <c r="B325" s="89" t="s">
        <v>241</v>
      </c>
    </row>
    <row r="327" spans="1:13" x14ac:dyDescent="0.25">
      <c r="A327" s="89" t="s">
        <v>219</v>
      </c>
      <c r="B327" s="89" t="s">
        <v>220</v>
      </c>
    </row>
    <row r="328" spans="1:13" x14ac:dyDescent="0.25">
      <c r="A328" s="89" t="s">
        <v>221</v>
      </c>
      <c r="B328" s="89" t="s">
        <v>258</v>
      </c>
    </row>
    <row r="329" spans="1:13" x14ac:dyDescent="0.25">
      <c r="A329" s="89" t="s">
        <v>223</v>
      </c>
      <c r="B329" s="89" t="s">
        <v>224</v>
      </c>
    </row>
    <row r="331" spans="1:13" x14ac:dyDescent="0.25">
      <c r="A331" s="91" t="s">
        <v>225</v>
      </c>
      <c r="B331" s="91" t="s">
        <v>226</v>
      </c>
      <c r="C331" s="91" t="s">
        <v>227</v>
      </c>
      <c r="D331" s="91" t="s">
        <v>228</v>
      </c>
      <c r="E331" s="91" t="s">
        <v>229</v>
      </c>
      <c r="F331" s="91" t="s">
        <v>230</v>
      </c>
      <c r="G331" s="91" t="s">
        <v>231</v>
      </c>
      <c r="H331" s="91" t="s">
        <v>232</v>
      </c>
      <c r="I331" s="91" t="s">
        <v>233</v>
      </c>
      <c r="J331" s="91" t="s">
        <v>234</v>
      </c>
      <c r="K331" s="91" t="s">
        <v>235</v>
      </c>
      <c r="L331" s="91" t="s">
        <v>236</v>
      </c>
      <c r="M331" s="91" t="s">
        <v>237</v>
      </c>
    </row>
    <row r="332" spans="1:13" x14ac:dyDescent="0.25">
      <c r="A332" s="91" t="s">
        <v>238</v>
      </c>
      <c r="B332" s="92" t="s">
        <v>115</v>
      </c>
      <c r="C332" s="94">
        <v>135.43</v>
      </c>
      <c r="D332" s="93">
        <v>132.702</v>
      </c>
      <c r="E332" s="93">
        <v>133.04499999999999</v>
      </c>
      <c r="F332" s="93">
        <v>123.905</v>
      </c>
      <c r="G332" s="93">
        <v>121.52200000000001</v>
      </c>
      <c r="H332" s="94">
        <v>100.72</v>
      </c>
      <c r="I332" s="93">
        <v>95.433999999999997</v>
      </c>
      <c r="J332" s="93">
        <v>106.33499999999999</v>
      </c>
      <c r="K332" s="93">
        <v>106.511</v>
      </c>
      <c r="L332" s="93">
        <v>103.943</v>
      </c>
      <c r="M332" s="93">
        <v>114.468</v>
      </c>
    </row>
    <row r="333" spans="1:13" x14ac:dyDescent="0.25">
      <c r="A333" s="91" t="s">
        <v>239</v>
      </c>
      <c r="B333" s="92" t="s">
        <v>115</v>
      </c>
      <c r="C333" s="93">
        <v>238.48599999999999</v>
      </c>
      <c r="D333" s="93">
        <v>224.67400000000001</v>
      </c>
      <c r="E333" s="94">
        <v>228.02</v>
      </c>
      <c r="F333" s="93">
        <v>216.172</v>
      </c>
      <c r="G333" s="93">
        <v>213.75399999999999</v>
      </c>
      <c r="H333" s="94">
        <v>189.01</v>
      </c>
      <c r="I333" s="93">
        <v>185.51400000000001</v>
      </c>
      <c r="J333" s="93">
        <v>195.416</v>
      </c>
      <c r="K333" s="93">
        <v>198.45400000000001</v>
      </c>
      <c r="L333" s="93">
        <v>197.74600000000001</v>
      </c>
      <c r="M333" s="93">
        <v>208.08799999999999</v>
      </c>
    </row>
    <row r="334" spans="1:13" x14ac:dyDescent="0.25">
      <c r="A334" s="91" t="s">
        <v>106</v>
      </c>
      <c r="B334" s="96">
        <v>0</v>
      </c>
      <c r="C334" s="96">
        <v>0</v>
      </c>
      <c r="D334" s="96">
        <v>0</v>
      </c>
      <c r="E334" s="96">
        <v>0</v>
      </c>
      <c r="F334" s="96">
        <v>0</v>
      </c>
      <c r="G334" s="96">
        <v>0</v>
      </c>
      <c r="H334" s="96">
        <v>0</v>
      </c>
      <c r="I334" s="96">
        <v>0</v>
      </c>
      <c r="J334" s="96">
        <v>0</v>
      </c>
      <c r="K334" s="96">
        <v>0</v>
      </c>
      <c r="L334" s="96">
        <v>0</v>
      </c>
      <c r="M334" s="96">
        <v>0</v>
      </c>
    </row>
    <row r="335" spans="1:13" x14ac:dyDescent="0.25">
      <c r="A335" s="91" t="s">
        <v>109</v>
      </c>
      <c r="B335" s="92" t="s">
        <v>115</v>
      </c>
      <c r="C335" s="96">
        <v>0</v>
      </c>
      <c r="D335" s="96">
        <v>0</v>
      </c>
      <c r="E335" s="96">
        <v>0</v>
      </c>
      <c r="F335" s="96">
        <v>0</v>
      </c>
      <c r="G335" s="96">
        <v>0</v>
      </c>
      <c r="H335" s="96">
        <v>0</v>
      </c>
      <c r="I335" s="96">
        <v>0</v>
      </c>
      <c r="J335" s="96">
        <v>0</v>
      </c>
      <c r="K335" s="96">
        <v>0</v>
      </c>
      <c r="L335" s="96">
        <v>0</v>
      </c>
      <c r="M335" s="96">
        <v>0</v>
      </c>
    </row>
    <row r="336" spans="1:13" x14ac:dyDescent="0.25">
      <c r="A336" s="91" t="s">
        <v>111</v>
      </c>
      <c r="B336" s="92" t="s">
        <v>115</v>
      </c>
      <c r="C336" s="96">
        <v>0</v>
      </c>
      <c r="D336" s="93">
        <v>8.0000000000000002E-3</v>
      </c>
      <c r="E336" s="93">
        <v>1.2E-2</v>
      </c>
      <c r="F336" s="96">
        <v>0</v>
      </c>
      <c r="G336" s="94">
        <v>0.02</v>
      </c>
      <c r="H336" s="93">
        <v>1.2E-2</v>
      </c>
      <c r="I336" s="93">
        <v>6.0000000000000001E-3</v>
      </c>
      <c r="J336" s="93">
        <v>7.0000000000000001E-3</v>
      </c>
      <c r="K336" s="93">
        <v>1.4E-2</v>
      </c>
      <c r="L336" s="93">
        <v>1.4999999999999999E-2</v>
      </c>
      <c r="M336" s="93">
        <v>1.4999999999999999E-2</v>
      </c>
    </row>
    <row r="337" spans="1:13" x14ac:dyDescent="0.25">
      <c r="A337" s="91" t="s">
        <v>114</v>
      </c>
      <c r="B337" s="96">
        <v>0</v>
      </c>
      <c r="C337" s="96">
        <v>0</v>
      </c>
      <c r="D337" s="96">
        <v>0</v>
      </c>
      <c r="E337" s="96">
        <v>0</v>
      </c>
      <c r="F337" s="96">
        <v>0</v>
      </c>
      <c r="G337" s="96">
        <v>0</v>
      </c>
      <c r="H337" s="96">
        <v>0</v>
      </c>
      <c r="I337" s="96">
        <v>0</v>
      </c>
      <c r="J337" s="96">
        <v>0</v>
      </c>
      <c r="K337" s="96">
        <v>0</v>
      </c>
      <c r="L337" s="96">
        <v>0</v>
      </c>
      <c r="M337" s="92" t="s">
        <v>115</v>
      </c>
    </row>
    <row r="338" spans="1:13" x14ac:dyDescent="0.25">
      <c r="A338" s="91" t="s">
        <v>116</v>
      </c>
      <c r="B338" s="92" t="s">
        <v>115</v>
      </c>
      <c r="C338" s="96">
        <v>0</v>
      </c>
      <c r="D338" s="96">
        <v>0</v>
      </c>
      <c r="E338" s="96">
        <v>0</v>
      </c>
      <c r="F338" s="96">
        <v>0</v>
      </c>
      <c r="G338" s="96">
        <v>0</v>
      </c>
      <c r="H338" s="96">
        <v>0</v>
      </c>
      <c r="I338" s="96">
        <v>0</v>
      </c>
      <c r="J338" s="96">
        <v>0</v>
      </c>
      <c r="K338" s="96">
        <v>0</v>
      </c>
      <c r="L338" s="96">
        <v>0</v>
      </c>
      <c r="M338" s="92" t="s">
        <v>115</v>
      </c>
    </row>
    <row r="340" spans="1:13" x14ac:dyDescent="0.25">
      <c r="A340" s="89" t="s">
        <v>240</v>
      </c>
    </row>
    <row r="341" spans="1:13" x14ac:dyDescent="0.25">
      <c r="A341" s="89" t="s">
        <v>115</v>
      </c>
      <c r="B341" s="89" t="s">
        <v>241</v>
      </c>
    </row>
    <row r="343" spans="1:13" x14ac:dyDescent="0.25">
      <c r="A343" s="89" t="s">
        <v>219</v>
      </c>
      <c r="B343" s="89" t="s">
        <v>220</v>
      </c>
    </row>
    <row r="344" spans="1:13" x14ac:dyDescent="0.25">
      <c r="A344" s="89" t="s">
        <v>221</v>
      </c>
      <c r="B344" s="89" t="s">
        <v>259</v>
      </c>
    </row>
    <row r="345" spans="1:13" x14ac:dyDescent="0.25">
      <c r="A345" s="89" t="s">
        <v>223</v>
      </c>
      <c r="B345" s="89" t="s">
        <v>224</v>
      </c>
    </row>
    <row r="347" spans="1:13" x14ac:dyDescent="0.25">
      <c r="A347" s="91" t="s">
        <v>225</v>
      </c>
      <c r="B347" s="91" t="s">
        <v>226</v>
      </c>
      <c r="C347" s="91" t="s">
        <v>227</v>
      </c>
      <c r="D347" s="91" t="s">
        <v>228</v>
      </c>
      <c r="E347" s="91" t="s">
        <v>229</v>
      </c>
      <c r="F347" s="91" t="s">
        <v>230</v>
      </c>
      <c r="G347" s="91" t="s">
        <v>231</v>
      </c>
      <c r="H347" s="91" t="s">
        <v>232</v>
      </c>
      <c r="I347" s="91" t="s">
        <v>233</v>
      </c>
      <c r="J347" s="91" t="s">
        <v>234</v>
      </c>
      <c r="K347" s="91" t="s">
        <v>235</v>
      </c>
      <c r="L347" s="91" t="s">
        <v>236</v>
      </c>
      <c r="M347" s="91" t="s">
        <v>237</v>
      </c>
    </row>
    <row r="348" spans="1:13" x14ac:dyDescent="0.25">
      <c r="A348" s="91" t="s">
        <v>238</v>
      </c>
      <c r="B348" s="92" t="s">
        <v>115</v>
      </c>
      <c r="C348" s="93">
        <v>1.7999999999999999E-2</v>
      </c>
      <c r="D348" s="93">
        <v>2.1999999999999999E-2</v>
      </c>
      <c r="E348" s="93">
        <v>2.5000000000000001E-2</v>
      </c>
      <c r="F348" s="93">
        <v>5.0000000000000001E-3</v>
      </c>
      <c r="G348" s="93">
        <v>5.0000000000000001E-3</v>
      </c>
      <c r="H348" s="93">
        <v>7.0000000000000001E-3</v>
      </c>
      <c r="I348" s="93">
        <v>1.0999999999999999E-2</v>
      </c>
      <c r="J348" s="94">
        <v>0.02</v>
      </c>
      <c r="K348" s="93">
        <v>2.5000000000000001E-2</v>
      </c>
      <c r="L348" s="93">
        <v>2.9000000000000001E-2</v>
      </c>
      <c r="M348" s="93">
        <v>2.7E-2</v>
      </c>
    </row>
    <row r="349" spans="1:13" x14ac:dyDescent="0.25">
      <c r="A349" s="91" t="s">
        <v>239</v>
      </c>
      <c r="B349" s="92" t="s">
        <v>115</v>
      </c>
      <c r="C349" s="93">
        <v>1.7999999999999999E-2</v>
      </c>
      <c r="D349" s="93">
        <v>2.1999999999999999E-2</v>
      </c>
      <c r="E349" s="93">
        <v>2.5000000000000001E-2</v>
      </c>
      <c r="F349" s="93">
        <v>5.0000000000000001E-3</v>
      </c>
      <c r="G349" s="93">
        <v>5.0000000000000001E-3</v>
      </c>
      <c r="H349" s="93">
        <v>7.0000000000000001E-3</v>
      </c>
      <c r="I349" s="93">
        <v>1.0999999999999999E-2</v>
      </c>
      <c r="J349" s="94">
        <v>0.02</v>
      </c>
      <c r="K349" s="93">
        <v>2.5000000000000001E-2</v>
      </c>
      <c r="L349" s="93">
        <v>2.9000000000000001E-2</v>
      </c>
      <c r="M349" s="93">
        <v>2.7E-2</v>
      </c>
    </row>
    <row r="350" spans="1:13" x14ac:dyDescent="0.25">
      <c r="A350" s="91" t="s">
        <v>106</v>
      </c>
      <c r="B350" s="96">
        <v>0</v>
      </c>
      <c r="C350" s="96">
        <v>0</v>
      </c>
      <c r="D350" s="96">
        <v>0</v>
      </c>
      <c r="E350" s="96">
        <v>0</v>
      </c>
      <c r="F350" s="96">
        <v>0</v>
      </c>
      <c r="G350" s="96">
        <v>0</v>
      </c>
      <c r="H350" s="96">
        <v>0</v>
      </c>
      <c r="I350" s="96">
        <v>0</v>
      </c>
      <c r="J350" s="96">
        <v>0</v>
      </c>
      <c r="K350" s="96">
        <v>0</v>
      </c>
      <c r="L350" s="96">
        <v>0</v>
      </c>
      <c r="M350" s="96">
        <v>0</v>
      </c>
    </row>
    <row r="351" spans="1:13" x14ac:dyDescent="0.25">
      <c r="A351" s="91" t="s">
        <v>109</v>
      </c>
      <c r="B351" s="92" t="s">
        <v>115</v>
      </c>
      <c r="C351" s="96">
        <v>0</v>
      </c>
      <c r="D351" s="96">
        <v>0</v>
      </c>
      <c r="E351" s="96">
        <v>0</v>
      </c>
      <c r="F351" s="96">
        <v>0</v>
      </c>
      <c r="G351" s="96">
        <v>0</v>
      </c>
      <c r="H351" s="96">
        <v>0</v>
      </c>
      <c r="I351" s="96">
        <v>0</v>
      </c>
      <c r="J351" s="96">
        <v>0</v>
      </c>
      <c r="K351" s="96">
        <v>0</v>
      </c>
      <c r="L351" s="96">
        <v>0</v>
      </c>
      <c r="M351" s="96">
        <v>0</v>
      </c>
    </row>
    <row r="352" spans="1:13" x14ac:dyDescent="0.25">
      <c r="A352" s="91" t="s">
        <v>111</v>
      </c>
      <c r="B352" s="92" t="s">
        <v>115</v>
      </c>
      <c r="C352" s="93">
        <v>1.7999999999999999E-2</v>
      </c>
      <c r="D352" s="93">
        <v>2.1999999999999999E-2</v>
      </c>
      <c r="E352" s="93">
        <v>2.5000000000000001E-2</v>
      </c>
      <c r="F352" s="93">
        <v>5.0000000000000001E-3</v>
      </c>
      <c r="G352" s="93">
        <v>5.0000000000000001E-3</v>
      </c>
      <c r="H352" s="93">
        <v>7.0000000000000001E-3</v>
      </c>
      <c r="I352" s="93">
        <v>8.9999999999999993E-3</v>
      </c>
      <c r="J352" s="93">
        <v>1.7999999999999999E-2</v>
      </c>
      <c r="K352" s="93">
        <v>2.3E-2</v>
      </c>
      <c r="L352" s="93">
        <v>2.7E-2</v>
      </c>
      <c r="M352" s="93">
        <v>2.7E-2</v>
      </c>
    </row>
    <row r="353" spans="1:13" x14ac:dyDescent="0.25">
      <c r="A353" s="91" t="s">
        <v>114</v>
      </c>
      <c r="B353" s="94">
        <v>0.25</v>
      </c>
      <c r="C353" s="93">
        <v>0.19400000000000001</v>
      </c>
      <c r="D353" s="93">
        <v>0.16700000000000001</v>
      </c>
      <c r="E353" s="93">
        <v>0.20499999999999999</v>
      </c>
      <c r="F353" s="93">
        <v>0.16200000000000001</v>
      </c>
      <c r="G353" s="93">
        <v>0.16300000000000001</v>
      </c>
      <c r="H353" s="93">
        <v>0.16800000000000001</v>
      </c>
      <c r="I353" s="93">
        <v>0.22700000000000001</v>
      </c>
      <c r="J353" s="93">
        <v>0.161</v>
      </c>
      <c r="K353" s="93">
        <v>0.14799999999999999</v>
      </c>
      <c r="L353" s="93">
        <v>0.17899999999999999</v>
      </c>
      <c r="M353" s="92" t="s">
        <v>115</v>
      </c>
    </row>
    <row r="354" spans="1:13" x14ac:dyDescent="0.25">
      <c r="A354" s="91" t="s">
        <v>116</v>
      </c>
      <c r="B354" s="92" t="s">
        <v>115</v>
      </c>
      <c r="C354" s="96">
        <v>0</v>
      </c>
      <c r="D354" s="96">
        <v>0</v>
      </c>
      <c r="E354" s="96">
        <v>0</v>
      </c>
      <c r="F354" s="96">
        <v>0</v>
      </c>
      <c r="G354" s="96">
        <v>0</v>
      </c>
      <c r="H354" s="96">
        <v>0</v>
      </c>
      <c r="I354" s="96">
        <v>0</v>
      </c>
      <c r="J354" s="96">
        <v>0</v>
      </c>
      <c r="K354" s="96">
        <v>0</v>
      </c>
      <c r="L354" s="96">
        <v>0</v>
      </c>
      <c r="M354" s="92" t="s">
        <v>115</v>
      </c>
    </row>
    <row r="356" spans="1:13" x14ac:dyDescent="0.25">
      <c r="A356" s="89" t="s">
        <v>240</v>
      </c>
    </row>
    <row r="357" spans="1:13" x14ac:dyDescent="0.25">
      <c r="A357" s="89" t="s">
        <v>115</v>
      </c>
      <c r="B357" s="89" t="s">
        <v>241</v>
      </c>
    </row>
    <row r="359" spans="1:13" x14ac:dyDescent="0.25">
      <c r="A359" s="89" t="s">
        <v>219</v>
      </c>
      <c r="B359" s="89" t="s">
        <v>260</v>
      </c>
    </row>
    <row r="360" spans="1:13" x14ac:dyDescent="0.25">
      <c r="A360" s="89" t="s">
        <v>221</v>
      </c>
      <c r="B360" s="89" t="s">
        <v>222</v>
      </c>
    </row>
    <row r="361" spans="1:13" x14ac:dyDescent="0.25">
      <c r="A361" s="89" t="s">
        <v>223</v>
      </c>
      <c r="B361" s="89" t="s">
        <v>224</v>
      </c>
    </row>
    <row r="363" spans="1:13" x14ac:dyDescent="0.25">
      <c r="A363" s="91" t="s">
        <v>225</v>
      </c>
      <c r="B363" s="91" t="s">
        <v>226</v>
      </c>
      <c r="C363" s="91" t="s">
        <v>227</v>
      </c>
      <c r="D363" s="91" t="s">
        <v>228</v>
      </c>
      <c r="E363" s="91" t="s">
        <v>229</v>
      </c>
      <c r="F363" s="91" t="s">
        <v>230</v>
      </c>
      <c r="G363" s="91" t="s">
        <v>231</v>
      </c>
      <c r="H363" s="91" t="s">
        <v>232</v>
      </c>
      <c r="I363" s="91" t="s">
        <v>233</v>
      </c>
      <c r="J363" s="91" t="s">
        <v>234</v>
      </c>
      <c r="K363" s="91" t="s">
        <v>235</v>
      </c>
      <c r="L363" s="91" t="s">
        <v>236</v>
      </c>
      <c r="M363" s="91" t="s">
        <v>237</v>
      </c>
    </row>
    <row r="364" spans="1:13" x14ac:dyDescent="0.25">
      <c r="A364" s="91" t="s">
        <v>238</v>
      </c>
      <c r="B364" s="92" t="s">
        <v>115</v>
      </c>
      <c r="C364" s="97">
        <v>16686.9506</v>
      </c>
      <c r="D364" s="97">
        <v>16382.767900000001</v>
      </c>
      <c r="E364" s="98">
        <v>16117.93209</v>
      </c>
      <c r="F364" s="97">
        <v>15897.4218</v>
      </c>
      <c r="G364" s="98">
        <v>15746.895640000001</v>
      </c>
      <c r="H364" s="98">
        <v>15503.23323</v>
      </c>
      <c r="I364" s="98">
        <v>15380.32026</v>
      </c>
      <c r="J364" s="98">
        <v>15389.351119999999</v>
      </c>
      <c r="K364" s="98">
        <v>15252.76973</v>
      </c>
      <c r="L364" s="97">
        <v>15219.1068</v>
      </c>
      <c r="M364" s="98">
        <v>15014.69284</v>
      </c>
    </row>
    <row r="365" spans="1:13" x14ac:dyDescent="0.25">
      <c r="A365" s="91" t="s">
        <v>239</v>
      </c>
      <c r="B365" s="92" t="s">
        <v>115</v>
      </c>
      <c r="C365" s="98">
        <v>19555.50706</v>
      </c>
      <c r="D365" s="98">
        <v>19072.628410000001</v>
      </c>
      <c r="E365" s="98">
        <v>18617.123350000002</v>
      </c>
      <c r="F365" s="98">
        <v>18294.530439999999</v>
      </c>
      <c r="G365" s="98">
        <v>18075.834879999999</v>
      </c>
      <c r="H365" s="98">
        <v>17665.496930000001</v>
      </c>
      <c r="I365" s="97">
        <v>17458.812300000001</v>
      </c>
      <c r="J365" s="98">
        <v>17441.798869999999</v>
      </c>
      <c r="K365" s="98">
        <v>17240.361860000001</v>
      </c>
      <c r="L365" s="98">
        <v>17222.232189999999</v>
      </c>
      <c r="M365" s="98">
        <v>16999.258819999999</v>
      </c>
    </row>
    <row r="366" spans="1:13" x14ac:dyDescent="0.25">
      <c r="A366" s="91" t="s">
        <v>106</v>
      </c>
      <c r="B366" s="98">
        <v>293.35311000000002</v>
      </c>
      <c r="C366" s="98">
        <v>288.76465000000002</v>
      </c>
      <c r="D366" s="98">
        <v>283.57078000000001</v>
      </c>
      <c r="E366" s="98">
        <v>286.25815</v>
      </c>
      <c r="F366" s="97">
        <v>280.86189999999999</v>
      </c>
      <c r="G366" s="98">
        <v>275.98207000000002</v>
      </c>
      <c r="H366" s="97">
        <v>272.21170000000001</v>
      </c>
      <c r="I366" s="98">
        <v>271.77598999999998</v>
      </c>
      <c r="J366" s="98">
        <v>268.74074000000002</v>
      </c>
      <c r="K366" s="98">
        <v>271.24696</v>
      </c>
      <c r="L366" s="98">
        <v>271.71395000000001</v>
      </c>
      <c r="M366" s="98">
        <v>268.40445</v>
      </c>
    </row>
    <row r="367" spans="1:13" x14ac:dyDescent="0.25">
      <c r="A367" s="91" t="s">
        <v>109</v>
      </c>
      <c r="B367" s="92" t="s">
        <v>115</v>
      </c>
      <c r="C367" s="98">
        <v>206.48883000000001</v>
      </c>
      <c r="D367" s="98">
        <v>204.07379</v>
      </c>
      <c r="E367" s="98">
        <v>206.13257999999999</v>
      </c>
      <c r="F367" s="98">
        <v>200.81855999999999</v>
      </c>
      <c r="G367" s="98">
        <v>198.34457</v>
      </c>
      <c r="H367" s="98">
        <v>193.57122000000001</v>
      </c>
      <c r="I367" s="98">
        <v>189.60852</v>
      </c>
      <c r="J367" s="98">
        <v>188.14462</v>
      </c>
      <c r="K367" s="98">
        <v>182.21439000000001</v>
      </c>
      <c r="L367" s="98">
        <v>177.26871</v>
      </c>
      <c r="M367" s="98">
        <v>170.59809000000001</v>
      </c>
    </row>
    <row r="368" spans="1:13" x14ac:dyDescent="0.25">
      <c r="A368" s="91" t="s">
        <v>111</v>
      </c>
      <c r="B368" s="92" t="s">
        <v>115</v>
      </c>
      <c r="C368" s="98">
        <v>216.51261</v>
      </c>
      <c r="D368" s="98">
        <v>210.23401999999999</v>
      </c>
      <c r="E368" s="98">
        <v>205.61573000000001</v>
      </c>
      <c r="F368" s="98">
        <v>200.09653</v>
      </c>
      <c r="G368" s="98">
        <v>194.05069</v>
      </c>
      <c r="H368" s="98">
        <v>191.42666</v>
      </c>
      <c r="I368" s="98">
        <v>186.42176000000001</v>
      </c>
      <c r="J368" s="98">
        <v>182.23997</v>
      </c>
      <c r="K368" s="98">
        <v>179.14895999999999</v>
      </c>
      <c r="L368" s="98">
        <v>177.78267</v>
      </c>
      <c r="M368" s="98">
        <v>175.07830999999999</v>
      </c>
    </row>
    <row r="369" spans="1:13" x14ac:dyDescent="0.25">
      <c r="A369" s="91" t="s">
        <v>114</v>
      </c>
      <c r="B369" s="98">
        <v>26.216619999999999</v>
      </c>
      <c r="C369" s="97">
        <v>25.834599999999998</v>
      </c>
      <c r="D369" s="98">
        <v>25.573720000000002</v>
      </c>
      <c r="E369" s="98">
        <v>25.500910000000001</v>
      </c>
      <c r="F369" s="98">
        <v>24.538879999999999</v>
      </c>
      <c r="G369" s="98">
        <v>23.084569999999999</v>
      </c>
      <c r="H369" s="98">
        <v>23.433859999999999</v>
      </c>
      <c r="I369" s="98">
        <v>24.142389999999999</v>
      </c>
      <c r="J369" s="98">
        <v>24.16403</v>
      </c>
      <c r="K369" s="98">
        <v>23.981259999999999</v>
      </c>
      <c r="L369" s="97">
        <v>23.4846</v>
      </c>
      <c r="M369" s="92" t="s">
        <v>115</v>
      </c>
    </row>
    <row r="370" spans="1:13" x14ac:dyDescent="0.25">
      <c r="A370" s="91" t="s">
        <v>116</v>
      </c>
      <c r="B370" s="92" t="s">
        <v>115</v>
      </c>
      <c r="C370" s="98">
        <v>201.84548000000001</v>
      </c>
      <c r="D370" s="98">
        <v>203.24263999999999</v>
      </c>
      <c r="E370" s="98">
        <v>203.15592000000001</v>
      </c>
      <c r="F370" s="98">
        <v>198.66112000000001</v>
      </c>
      <c r="G370" s="98">
        <v>196.41604000000001</v>
      </c>
      <c r="H370" s="97">
        <v>199.07470000000001</v>
      </c>
      <c r="I370" s="93">
        <v>204.00200000000001</v>
      </c>
      <c r="J370" s="97">
        <v>200.97839999999999</v>
      </c>
      <c r="K370" s="98">
        <v>198.14633000000001</v>
      </c>
      <c r="L370" s="98">
        <v>194.41139000000001</v>
      </c>
      <c r="M370" s="92" t="s">
        <v>115</v>
      </c>
    </row>
    <row r="372" spans="1:13" x14ac:dyDescent="0.25">
      <c r="A372" s="89" t="s">
        <v>240</v>
      </c>
    </row>
    <row r="373" spans="1:13" x14ac:dyDescent="0.25">
      <c r="A373" s="89" t="s">
        <v>115</v>
      </c>
      <c r="B373" s="89" t="s">
        <v>241</v>
      </c>
    </row>
    <row r="375" spans="1:13" x14ac:dyDescent="0.25">
      <c r="A375" s="89" t="s">
        <v>219</v>
      </c>
      <c r="B375" s="89" t="s">
        <v>260</v>
      </c>
    </row>
    <row r="376" spans="1:13" x14ac:dyDescent="0.25">
      <c r="A376" s="89" t="s">
        <v>221</v>
      </c>
      <c r="B376" s="89" t="s">
        <v>242</v>
      </c>
    </row>
    <row r="377" spans="1:13" x14ac:dyDescent="0.25">
      <c r="A377" s="89" t="s">
        <v>223</v>
      </c>
      <c r="B377" s="89" t="s">
        <v>224</v>
      </c>
    </row>
    <row r="379" spans="1:13" x14ac:dyDescent="0.25">
      <c r="A379" s="91" t="s">
        <v>225</v>
      </c>
      <c r="B379" s="91" t="s">
        <v>226</v>
      </c>
      <c r="C379" s="91" t="s">
        <v>227</v>
      </c>
      <c r="D379" s="91" t="s">
        <v>228</v>
      </c>
      <c r="E379" s="91" t="s">
        <v>229</v>
      </c>
      <c r="F379" s="91" t="s">
        <v>230</v>
      </c>
      <c r="G379" s="91" t="s">
        <v>231</v>
      </c>
      <c r="H379" s="91" t="s">
        <v>232</v>
      </c>
      <c r="I379" s="91" t="s">
        <v>233</v>
      </c>
      <c r="J379" s="91" t="s">
        <v>234</v>
      </c>
      <c r="K379" s="91" t="s">
        <v>235</v>
      </c>
      <c r="L379" s="91" t="s">
        <v>236</v>
      </c>
      <c r="M379" s="91" t="s">
        <v>237</v>
      </c>
    </row>
    <row r="380" spans="1:13" x14ac:dyDescent="0.25">
      <c r="A380" s="91" t="s">
        <v>238</v>
      </c>
      <c r="B380" s="92" t="s">
        <v>115</v>
      </c>
      <c r="C380" s="98">
        <v>8729.91489</v>
      </c>
      <c r="D380" s="98">
        <v>8702.0883300000005</v>
      </c>
      <c r="E380" s="98">
        <v>8553.8894400000008</v>
      </c>
      <c r="F380" s="98">
        <v>8498.4775399999999</v>
      </c>
      <c r="G380" s="98">
        <v>8469.4771899999996</v>
      </c>
      <c r="H380" s="98">
        <v>8453.4564699999992</v>
      </c>
      <c r="I380" s="97">
        <v>8548.3392999999996</v>
      </c>
      <c r="J380" s="98">
        <v>8632.0034699999997</v>
      </c>
      <c r="K380" s="98">
        <v>8659.5195100000001</v>
      </c>
      <c r="L380" s="98">
        <v>8680.9450099999995</v>
      </c>
      <c r="M380" s="98">
        <v>8612.4721399999999</v>
      </c>
    </row>
    <row r="381" spans="1:13" x14ac:dyDescent="0.25">
      <c r="A381" s="91" t="s">
        <v>239</v>
      </c>
      <c r="B381" s="92" t="s">
        <v>115</v>
      </c>
      <c r="C381" s="98">
        <v>9743.0753199999999</v>
      </c>
      <c r="D381" s="98">
        <v>9703.8263399999996</v>
      </c>
      <c r="E381" s="98">
        <v>9561.3287700000001</v>
      </c>
      <c r="F381" s="98">
        <v>9501.2066200000008</v>
      </c>
      <c r="G381" s="98">
        <v>9469.0410800000009</v>
      </c>
      <c r="H381" s="97">
        <v>9454.1155999999992</v>
      </c>
      <c r="I381" s="98">
        <v>9568.2189099999996</v>
      </c>
      <c r="J381" s="98">
        <v>9656.3853600000002</v>
      </c>
      <c r="K381" s="98">
        <v>9683.6341300000004</v>
      </c>
      <c r="L381" s="98">
        <v>9709.1325699999998</v>
      </c>
      <c r="M381" s="98">
        <v>9617.1000700000004</v>
      </c>
    </row>
    <row r="382" spans="1:13" x14ac:dyDescent="0.25">
      <c r="A382" s="91" t="s">
        <v>106</v>
      </c>
      <c r="B382" s="98">
        <v>227.20855</v>
      </c>
      <c r="C382" s="98">
        <v>224.69349</v>
      </c>
      <c r="D382" s="98">
        <v>223.39739</v>
      </c>
      <c r="E382" s="98">
        <v>226.55860999999999</v>
      </c>
      <c r="F382" s="98">
        <v>224.23206999999999</v>
      </c>
      <c r="G382" s="98">
        <v>224.53474</v>
      </c>
      <c r="H382" s="98">
        <v>223.24110999999999</v>
      </c>
      <c r="I382" s="98">
        <v>224.19886</v>
      </c>
      <c r="J382" s="98">
        <v>222.35577000000001</v>
      </c>
      <c r="K382" s="98">
        <v>223.42169000000001</v>
      </c>
      <c r="L382" s="98">
        <v>222.68924000000001</v>
      </c>
      <c r="M382" s="98">
        <v>221.24196000000001</v>
      </c>
    </row>
    <row r="383" spans="1:13" x14ac:dyDescent="0.25">
      <c r="A383" s="91" t="s">
        <v>109</v>
      </c>
      <c r="B383" s="92" t="s">
        <v>115</v>
      </c>
      <c r="C383" s="98">
        <v>99.860879999999995</v>
      </c>
      <c r="D383" s="98">
        <v>101.32919</v>
      </c>
      <c r="E383" s="98">
        <v>103.35348</v>
      </c>
      <c r="F383" s="98">
        <v>101.71651</v>
      </c>
      <c r="G383" s="98">
        <v>101.20925</v>
      </c>
      <c r="H383" s="98">
        <v>101.19992999999999</v>
      </c>
      <c r="I383" s="98">
        <v>102.68254</v>
      </c>
      <c r="J383" s="98">
        <v>103.85402999999999</v>
      </c>
      <c r="K383" s="98">
        <v>103.31847</v>
      </c>
      <c r="L383" s="98">
        <v>102.70865000000001</v>
      </c>
      <c r="M383" s="98">
        <v>100.71432</v>
      </c>
    </row>
    <row r="384" spans="1:13" x14ac:dyDescent="0.25">
      <c r="A384" s="91" t="s">
        <v>111</v>
      </c>
      <c r="B384" s="92" t="s">
        <v>115</v>
      </c>
      <c r="C384" s="98">
        <v>135.73999000000001</v>
      </c>
      <c r="D384" s="98">
        <v>133.28443999999999</v>
      </c>
      <c r="E384" s="98">
        <v>133.52694</v>
      </c>
      <c r="F384" s="98">
        <v>132.48757000000001</v>
      </c>
      <c r="G384" s="98">
        <v>131.12959000000001</v>
      </c>
      <c r="H384" s="98">
        <v>132.20955000000001</v>
      </c>
      <c r="I384" s="98">
        <v>132.18953999999999</v>
      </c>
      <c r="J384" s="98">
        <v>131.53349</v>
      </c>
      <c r="K384" s="98">
        <v>131.39328</v>
      </c>
      <c r="L384" s="98">
        <v>132.75980999999999</v>
      </c>
      <c r="M384" s="97">
        <v>132.7542</v>
      </c>
    </row>
    <row r="385" spans="1:13" x14ac:dyDescent="0.25">
      <c r="A385" s="91" t="s">
        <v>114</v>
      </c>
      <c r="B385" s="98">
        <v>13.77205</v>
      </c>
      <c r="C385" s="98">
        <v>13.89104</v>
      </c>
      <c r="D385" s="98">
        <v>14.08684</v>
      </c>
      <c r="E385" s="98">
        <v>13.94763</v>
      </c>
      <c r="F385" s="98">
        <v>14.00112</v>
      </c>
      <c r="G385" s="98">
        <v>13.70476</v>
      </c>
      <c r="H385" s="98">
        <v>13.460419999999999</v>
      </c>
      <c r="I385" s="98">
        <v>14.275930000000001</v>
      </c>
      <c r="J385" s="98">
        <v>14.467750000000001</v>
      </c>
      <c r="K385" s="98">
        <v>14.65128</v>
      </c>
      <c r="L385" s="98">
        <v>14.463710000000001</v>
      </c>
      <c r="M385" s="92" t="s">
        <v>115</v>
      </c>
    </row>
    <row r="386" spans="1:13" x14ac:dyDescent="0.25">
      <c r="A386" s="91" t="s">
        <v>116</v>
      </c>
      <c r="B386" s="92" t="s">
        <v>115</v>
      </c>
      <c r="C386" s="98">
        <v>100.08255</v>
      </c>
      <c r="D386" s="98">
        <v>101.52491000000001</v>
      </c>
      <c r="E386" s="98">
        <v>100.88824</v>
      </c>
      <c r="F386" s="98">
        <v>98.287459999999996</v>
      </c>
      <c r="G386" s="98">
        <v>98.687550000000002</v>
      </c>
      <c r="H386" s="98">
        <v>100.44553999999999</v>
      </c>
      <c r="I386" s="98">
        <v>100.87155</v>
      </c>
      <c r="J386" s="97">
        <v>101.8322</v>
      </c>
      <c r="K386" s="98">
        <v>103.57149</v>
      </c>
      <c r="L386" s="98">
        <v>104.62757000000001</v>
      </c>
      <c r="M386" s="92" t="s">
        <v>115</v>
      </c>
    </row>
    <row r="388" spans="1:13" x14ac:dyDescent="0.25">
      <c r="A388" s="89" t="s">
        <v>240</v>
      </c>
    </row>
    <row r="389" spans="1:13" x14ac:dyDescent="0.25">
      <c r="A389" s="89" t="s">
        <v>115</v>
      </c>
      <c r="B389" s="89" t="s">
        <v>241</v>
      </c>
    </row>
    <row r="391" spans="1:13" x14ac:dyDescent="0.25">
      <c r="A391" s="89" t="s">
        <v>219</v>
      </c>
      <c r="B391" s="89" t="s">
        <v>260</v>
      </c>
    </row>
    <row r="392" spans="1:13" x14ac:dyDescent="0.25">
      <c r="A392" s="89" t="s">
        <v>221</v>
      </c>
      <c r="B392" s="89" t="s">
        <v>212</v>
      </c>
    </row>
    <row r="393" spans="1:13" x14ac:dyDescent="0.25">
      <c r="A393" s="89" t="s">
        <v>223</v>
      </c>
      <c r="B393" s="89" t="s">
        <v>224</v>
      </c>
    </row>
    <row r="395" spans="1:13" x14ac:dyDescent="0.25">
      <c r="A395" s="91" t="s">
        <v>225</v>
      </c>
      <c r="B395" s="91" t="s">
        <v>226</v>
      </c>
      <c r="C395" s="91" t="s">
        <v>227</v>
      </c>
      <c r="D395" s="91" t="s">
        <v>228</v>
      </c>
      <c r="E395" s="91" t="s">
        <v>229</v>
      </c>
      <c r="F395" s="91" t="s">
        <v>230</v>
      </c>
      <c r="G395" s="91" t="s">
        <v>231</v>
      </c>
      <c r="H395" s="91" t="s">
        <v>232</v>
      </c>
      <c r="I395" s="91" t="s">
        <v>233</v>
      </c>
      <c r="J395" s="91" t="s">
        <v>234</v>
      </c>
      <c r="K395" s="91" t="s">
        <v>235</v>
      </c>
      <c r="L395" s="91" t="s">
        <v>236</v>
      </c>
      <c r="M395" s="91" t="s">
        <v>237</v>
      </c>
    </row>
    <row r="396" spans="1:13" x14ac:dyDescent="0.25">
      <c r="A396" s="91" t="s">
        <v>238</v>
      </c>
      <c r="B396" s="92" t="s">
        <v>115</v>
      </c>
      <c r="C396" s="98">
        <v>1692.24791</v>
      </c>
      <c r="D396" s="98">
        <v>1551.85078</v>
      </c>
      <c r="E396" s="98">
        <v>1518.9961699999999</v>
      </c>
      <c r="F396" s="98">
        <v>1492.16158</v>
      </c>
      <c r="G396" s="98">
        <v>1504.2249200000001</v>
      </c>
      <c r="H396" s="98">
        <v>1444.88931</v>
      </c>
      <c r="I396" s="98">
        <v>1394.8450399999999</v>
      </c>
      <c r="J396" s="98">
        <v>1422.01261</v>
      </c>
      <c r="K396" s="98">
        <v>1366.67407</v>
      </c>
      <c r="L396" s="98">
        <v>1341.3184699999999</v>
      </c>
      <c r="M396" s="98">
        <v>1313.23956</v>
      </c>
    </row>
    <row r="397" spans="1:13" x14ac:dyDescent="0.25">
      <c r="A397" s="91" t="s">
        <v>239</v>
      </c>
      <c r="B397" s="92" t="s">
        <v>115</v>
      </c>
      <c r="C397" s="98">
        <v>1853.9265700000001</v>
      </c>
      <c r="D397" s="98">
        <v>1715.92777</v>
      </c>
      <c r="E397" s="98">
        <v>1676.00261</v>
      </c>
      <c r="F397" s="98">
        <v>1646.9061099999999</v>
      </c>
      <c r="G397" s="98">
        <v>1662.8934899999999</v>
      </c>
      <c r="H397" s="98">
        <v>1564.8730499999999</v>
      </c>
      <c r="I397" s="98">
        <v>1513.71678</v>
      </c>
      <c r="J397" s="98">
        <v>1525.6211900000001</v>
      </c>
      <c r="K397" s="98">
        <v>1435.5494100000001</v>
      </c>
      <c r="L397" s="98">
        <v>1413.70731</v>
      </c>
      <c r="M397" s="98">
        <v>1380.93561</v>
      </c>
    </row>
    <row r="398" spans="1:13" x14ac:dyDescent="0.25">
      <c r="A398" s="91" t="s">
        <v>106</v>
      </c>
      <c r="B398" s="98">
        <v>7.8344100000000001</v>
      </c>
      <c r="C398" s="98">
        <v>7.0871700000000004</v>
      </c>
      <c r="D398" s="98">
        <v>5.7185300000000003</v>
      </c>
      <c r="E398" s="98">
        <v>5.5197799999999999</v>
      </c>
      <c r="F398" s="98">
        <v>4.3172699999999997</v>
      </c>
      <c r="G398" s="98">
        <v>3.8516300000000001</v>
      </c>
      <c r="H398" s="98">
        <v>3.5311900000000001</v>
      </c>
      <c r="I398" s="98">
        <v>3.3664399999999999</v>
      </c>
      <c r="J398" s="98">
        <v>3.2840500000000001</v>
      </c>
      <c r="K398" s="98">
        <v>3.18913</v>
      </c>
      <c r="L398" s="98">
        <v>3.21184</v>
      </c>
      <c r="M398" s="98">
        <v>3.2057600000000002</v>
      </c>
    </row>
    <row r="399" spans="1:13" x14ac:dyDescent="0.25">
      <c r="A399" s="91" t="s">
        <v>109</v>
      </c>
      <c r="B399" s="92" t="s">
        <v>115</v>
      </c>
      <c r="C399" s="98">
        <v>1.7639999999999999E-2</v>
      </c>
      <c r="D399" s="98">
        <v>1.813E-2</v>
      </c>
      <c r="E399" s="98">
        <v>1.8079999999999999E-2</v>
      </c>
      <c r="F399" s="97">
        <v>1.7100000000000001E-2</v>
      </c>
      <c r="G399" s="98">
        <v>1.9359999999999999E-2</v>
      </c>
      <c r="H399" s="98">
        <v>1.899E-2</v>
      </c>
      <c r="I399" s="98">
        <v>1.848E-2</v>
      </c>
      <c r="J399" s="98">
        <v>1.7819999999999999E-2</v>
      </c>
      <c r="K399" s="98">
        <v>1.6650000000000002E-2</v>
      </c>
      <c r="L399" s="98">
        <v>1.8769999999999998E-2</v>
      </c>
      <c r="M399" s="98">
        <v>1.8710000000000001E-2</v>
      </c>
    </row>
    <row r="400" spans="1:13" x14ac:dyDescent="0.25">
      <c r="A400" s="91" t="s">
        <v>111</v>
      </c>
      <c r="B400" s="92" t="s">
        <v>115</v>
      </c>
      <c r="C400" s="98">
        <v>0.67845</v>
      </c>
      <c r="D400" s="98">
        <v>0.61246</v>
      </c>
      <c r="E400" s="98">
        <v>0.64412000000000003</v>
      </c>
      <c r="F400" s="98">
        <v>0.61165999999999998</v>
      </c>
      <c r="G400" s="98">
        <v>0.67298000000000002</v>
      </c>
      <c r="H400" s="98">
        <v>0.55183000000000004</v>
      </c>
      <c r="I400" s="98">
        <v>0.61504999999999999</v>
      </c>
      <c r="J400" s="98">
        <v>0.65791999999999995</v>
      </c>
      <c r="K400" s="98">
        <v>0.64759</v>
      </c>
      <c r="L400" s="98">
        <v>0.64844999999999997</v>
      </c>
      <c r="M400" s="98">
        <v>0.64844999999999997</v>
      </c>
    </row>
    <row r="401" spans="1:13" x14ac:dyDescent="0.25">
      <c r="A401" s="91" t="s">
        <v>114</v>
      </c>
      <c r="B401" s="98">
        <v>6.8000000000000005E-4</v>
      </c>
      <c r="C401" s="98">
        <v>6.2E-4</v>
      </c>
      <c r="D401" s="98">
        <v>7.2000000000000005E-4</v>
      </c>
      <c r="E401" s="98">
        <v>7.7999999999999999E-4</v>
      </c>
      <c r="F401" s="97">
        <v>8.0000000000000004E-4</v>
      </c>
      <c r="G401" s="98">
        <v>1.0300000000000001E-3</v>
      </c>
      <c r="H401" s="98">
        <v>7.3999999999999999E-4</v>
      </c>
      <c r="I401" s="98">
        <v>8.4999999999999995E-4</v>
      </c>
      <c r="J401" s="98">
        <v>8.7000000000000001E-4</v>
      </c>
      <c r="K401" s="98">
        <v>1.01E-3</v>
      </c>
      <c r="L401" s="98">
        <v>1.2700000000000001E-3</v>
      </c>
      <c r="M401" s="92" t="s">
        <v>115</v>
      </c>
    </row>
    <row r="402" spans="1:13" x14ac:dyDescent="0.25">
      <c r="A402" s="91" t="s">
        <v>116</v>
      </c>
      <c r="B402" s="92" t="s">
        <v>115</v>
      </c>
      <c r="C402" s="98">
        <v>36.87209</v>
      </c>
      <c r="D402" s="98">
        <v>34.854280000000003</v>
      </c>
      <c r="E402" s="98">
        <v>35.996079999999999</v>
      </c>
      <c r="F402" s="98">
        <v>32.976419999999997</v>
      </c>
      <c r="G402" s="98">
        <v>31.353719999999999</v>
      </c>
      <c r="H402" s="98">
        <v>32.553139999999999</v>
      </c>
      <c r="I402" s="98">
        <v>37.972380000000001</v>
      </c>
      <c r="J402" s="98">
        <v>34.397449999999999</v>
      </c>
      <c r="K402" s="98">
        <v>33.756210000000003</v>
      </c>
      <c r="L402" s="97">
        <v>33.313499999999998</v>
      </c>
      <c r="M402" s="92" t="s">
        <v>115</v>
      </c>
    </row>
    <row r="404" spans="1:13" x14ac:dyDescent="0.25">
      <c r="A404" s="89" t="s">
        <v>240</v>
      </c>
    </row>
    <row r="405" spans="1:13" x14ac:dyDescent="0.25">
      <c r="A405" s="89" t="s">
        <v>115</v>
      </c>
      <c r="B405" s="89" t="s">
        <v>241</v>
      </c>
    </row>
    <row r="407" spans="1:13" x14ac:dyDescent="0.25">
      <c r="A407" s="89" t="s">
        <v>219</v>
      </c>
      <c r="B407" s="89" t="s">
        <v>260</v>
      </c>
    </row>
    <row r="408" spans="1:13" x14ac:dyDescent="0.25">
      <c r="A408" s="89" t="s">
        <v>221</v>
      </c>
      <c r="B408" s="89" t="s">
        <v>213</v>
      </c>
    </row>
    <row r="409" spans="1:13" x14ac:dyDescent="0.25">
      <c r="A409" s="89" t="s">
        <v>223</v>
      </c>
      <c r="B409" s="89" t="s">
        <v>224</v>
      </c>
    </row>
    <row r="411" spans="1:13" x14ac:dyDescent="0.25">
      <c r="A411" s="91" t="s">
        <v>225</v>
      </c>
      <c r="B411" s="91" t="s">
        <v>226</v>
      </c>
      <c r="C411" s="91" t="s">
        <v>227</v>
      </c>
      <c r="D411" s="91" t="s">
        <v>228</v>
      </c>
      <c r="E411" s="91" t="s">
        <v>229</v>
      </c>
      <c r="F411" s="91" t="s">
        <v>230</v>
      </c>
      <c r="G411" s="91" t="s">
        <v>231</v>
      </c>
      <c r="H411" s="91" t="s">
        <v>232</v>
      </c>
      <c r="I411" s="91" t="s">
        <v>233</v>
      </c>
      <c r="J411" s="91" t="s">
        <v>234</v>
      </c>
      <c r="K411" s="91" t="s">
        <v>235</v>
      </c>
      <c r="L411" s="91" t="s">
        <v>236</v>
      </c>
      <c r="M411" s="91" t="s">
        <v>237</v>
      </c>
    </row>
    <row r="412" spans="1:13" x14ac:dyDescent="0.25">
      <c r="A412" s="91" t="s">
        <v>238</v>
      </c>
      <c r="B412" s="92" t="s">
        <v>115</v>
      </c>
      <c r="C412" s="97">
        <v>434.44229999999999</v>
      </c>
      <c r="D412" s="98">
        <v>396.08211</v>
      </c>
      <c r="E412" s="98">
        <v>403.61088000000001</v>
      </c>
      <c r="F412" s="98">
        <v>401.28532999999999</v>
      </c>
      <c r="G412" s="98">
        <v>388.22329000000002</v>
      </c>
      <c r="H412" s="98">
        <v>384.67631999999998</v>
      </c>
      <c r="I412" s="97">
        <v>379.43020000000001</v>
      </c>
      <c r="J412" s="98">
        <v>374.96872000000002</v>
      </c>
      <c r="K412" s="98">
        <v>367.04041999999998</v>
      </c>
      <c r="L412" s="98">
        <v>375.44576999999998</v>
      </c>
      <c r="M412" s="98">
        <v>372.69333</v>
      </c>
    </row>
    <row r="413" spans="1:13" x14ac:dyDescent="0.25">
      <c r="A413" s="91" t="s">
        <v>239</v>
      </c>
      <c r="B413" s="92" t="s">
        <v>115</v>
      </c>
      <c r="C413" s="98">
        <v>443.24867</v>
      </c>
      <c r="D413" s="98">
        <v>404.81168000000002</v>
      </c>
      <c r="E413" s="98">
        <v>413.39123000000001</v>
      </c>
      <c r="F413" s="98">
        <v>410.79369000000003</v>
      </c>
      <c r="G413" s="98">
        <v>398.00146999999998</v>
      </c>
      <c r="H413" s="98">
        <v>395.03336000000002</v>
      </c>
      <c r="I413" s="97">
        <v>389.89049999999997</v>
      </c>
      <c r="J413" s="98">
        <v>383.81995000000001</v>
      </c>
      <c r="K413" s="98">
        <v>376.32193000000001</v>
      </c>
      <c r="L413" s="98">
        <v>384.55076000000003</v>
      </c>
      <c r="M413" s="98">
        <v>382.24239</v>
      </c>
    </row>
    <row r="414" spans="1:13" x14ac:dyDescent="0.25">
      <c r="A414" s="91" t="s">
        <v>106</v>
      </c>
      <c r="B414" s="98">
        <v>1.06368</v>
      </c>
      <c r="C414" s="98">
        <v>1.06629</v>
      </c>
      <c r="D414" s="98">
        <v>1.0401100000000001</v>
      </c>
      <c r="E414" s="98">
        <v>1.0772900000000001</v>
      </c>
      <c r="F414" s="93">
        <v>1.056</v>
      </c>
      <c r="G414" s="98">
        <v>0.94801000000000002</v>
      </c>
      <c r="H414" s="98">
        <v>0.91718999999999995</v>
      </c>
      <c r="I414" s="98">
        <v>0.96436999999999995</v>
      </c>
      <c r="J414" s="98">
        <v>1.0365500000000001</v>
      </c>
      <c r="K414" s="98">
        <v>1.13323</v>
      </c>
      <c r="L414" s="98">
        <v>1.37155</v>
      </c>
      <c r="M414" s="98">
        <v>1.42204</v>
      </c>
    </row>
    <row r="415" spans="1:13" x14ac:dyDescent="0.25">
      <c r="A415" s="91" t="s">
        <v>109</v>
      </c>
      <c r="B415" s="92" t="s">
        <v>115</v>
      </c>
      <c r="C415" s="98">
        <v>0.97204999999999997</v>
      </c>
      <c r="D415" s="98">
        <v>0.87524000000000002</v>
      </c>
      <c r="E415" s="98">
        <v>0.90151000000000003</v>
      </c>
      <c r="F415" s="97">
        <v>0.93059999999999998</v>
      </c>
      <c r="G415" s="98">
        <v>0.89846999999999999</v>
      </c>
      <c r="H415" s="98">
        <v>0.92037999999999998</v>
      </c>
      <c r="I415" s="98">
        <v>0.90322000000000002</v>
      </c>
      <c r="J415" s="98">
        <v>0.85221000000000002</v>
      </c>
      <c r="K415" s="98">
        <v>0.92037999999999998</v>
      </c>
      <c r="L415" s="98">
        <v>0.96013000000000004</v>
      </c>
      <c r="M415" s="98">
        <v>0.95115000000000005</v>
      </c>
    </row>
    <row r="416" spans="1:13" x14ac:dyDescent="0.25">
      <c r="A416" s="91" t="s">
        <v>111</v>
      </c>
      <c r="B416" s="92" t="s">
        <v>115</v>
      </c>
      <c r="C416" s="97">
        <v>2.0829</v>
      </c>
      <c r="D416" s="98">
        <v>1.91716</v>
      </c>
      <c r="E416" s="98">
        <v>2.0466199999999999</v>
      </c>
      <c r="F416" s="98">
        <v>2.0216599999999998</v>
      </c>
      <c r="G416" s="97">
        <v>2.0221</v>
      </c>
      <c r="H416" s="98">
        <v>1.92574</v>
      </c>
      <c r="I416" s="98">
        <v>1.93509</v>
      </c>
      <c r="J416" s="98">
        <v>1.9688099999999999</v>
      </c>
      <c r="K416" s="98">
        <v>1.9188799999999999</v>
      </c>
      <c r="L416" s="98">
        <v>1.9954799999999999</v>
      </c>
      <c r="M416" s="98">
        <v>1.96516</v>
      </c>
    </row>
    <row r="417" spans="1:13" x14ac:dyDescent="0.25">
      <c r="A417" s="91" t="s">
        <v>114</v>
      </c>
      <c r="B417" s="98">
        <v>0.28483000000000003</v>
      </c>
      <c r="C417" s="98">
        <v>0.25488</v>
      </c>
      <c r="D417" s="97">
        <v>0.2455</v>
      </c>
      <c r="E417" s="98">
        <v>0.33696999999999999</v>
      </c>
      <c r="F417" s="98">
        <v>0.29141</v>
      </c>
      <c r="G417" s="98">
        <v>0.27648</v>
      </c>
      <c r="H417" s="98">
        <v>0.30870999999999998</v>
      </c>
      <c r="I417" s="98">
        <v>0.31147999999999998</v>
      </c>
      <c r="J417" s="97">
        <v>0.33429999999999999</v>
      </c>
      <c r="K417" s="98">
        <v>0.30169000000000001</v>
      </c>
      <c r="L417" s="98">
        <v>0.29372999999999999</v>
      </c>
      <c r="M417" s="92" t="s">
        <v>115</v>
      </c>
    </row>
    <row r="418" spans="1:13" x14ac:dyDescent="0.25">
      <c r="A418" s="91" t="s">
        <v>116</v>
      </c>
      <c r="B418" s="92" t="s">
        <v>115</v>
      </c>
      <c r="C418" s="98">
        <v>16.495609999999999</v>
      </c>
      <c r="D418" s="98">
        <v>16.626439999999999</v>
      </c>
      <c r="E418" s="98">
        <v>16.308920000000001</v>
      </c>
      <c r="F418" s="98">
        <v>16.677849999999999</v>
      </c>
      <c r="G418" s="98">
        <v>15.72152</v>
      </c>
      <c r="H418" s="93">
        <v>15.558999999999999</v>
      </c>
      <c r="I418" s="98">
        <v>14.792020000000001</v>
      </c>
      <c r="J418" s="98">
        <v>14.957940000000001</v>
      </c>
      <c r="K418" s="98">
        <v>12.849159999999999</v>
      </c>
      <c r="L418" s="98">
        <v>12.788629999999999</v>
      </c>
      <c r="M418" s="92" t="s">
        <v>115</v>
      </c>
    </row>
    <row r="420" spans="1:13" x14ac:dyDescent="0.25">
      <c r="A420" s="89" t="s">
        <v>240</v>
      </c>
    </row>
    <row r="421" spans="1:13" x14ac:dyDescent="0.25">
      <c r="A421" s="89" t="s">
        <v>115</v>
      </c>
      <c r="B421" s="89" t="s">
        <v>241</v>
      </c>
    </row>
    <row r="423" spans="1:13" x14ac:dyDescent="0.25">
      <c r="A423" s="89" t="s">
        <v>219</v>
      </c>
      <c r="B423" s="89" t="s">
        <v>260</v>
      </c>
    </row>
    <row r="424" spans="1:13" x14ac:dyDescent="0.25">
      <c r="A424" s="89" t="s">
        <v>221</v>
      </c>
      <c r="B424" s="89" t="s">
        <v>243</v>
      </c>
    </row>
    <row r="425" spans="1:13" x14ac:dyDescent="0.25">
      <c r="A425" s="89" t="s">
        <v>223</v>
      </c>
      <c r="B425" s="89" t="s">
        <v>224</v>
      </c>
    </row>
    <row r="427" spans="1:13" x14ac:dyDescent="0.25">
      <c r="A427" s="91" t="s">
        <v>225</v>
      </c>
      <c r="B427" s="91" t="s">
        <v>226</v>
      </c>
      <c r="C427" s="91" t="s">
        <v>227</v>
      </c>
      <c r="D427" s="91" t="s">
        <v>228</v>
      </c>
      <c r="E427" s="91" t="s">
        <v>229</v>
      </c>
      <c r="F427" s="91" t="s">
        <v>230</v>
      </c>
      <c r="G427" s="91" t="s">
        <v>231</v>
      </c>
      <c r="H427" s="91" t="s">
        <v>232</v>
      </c>
      <c r="I427" s="91" t="s">
        <v>233</v>
      </c>
      <c r="J427" s="91" t="s">
        <v>234</v>
      </c>
      <c r="K427" s="91" t="s">
        <v>235</v>
      </c>
      <c r="L427" s="91" t="s">
        <v>236</v>
      </c>
      <c r="M427" s="91" t="s">
        <v>237</v>
      </c>
    </row>
    <row r="428" spans="1:13" x14ac:dyDescent="0.25">
      <c r="A428" s="91" t="s">
        <v>238</v>
      </c>
      <c r="B428" s="92" t="s">
        <v>115</v>
      </c>
      <c r="C428" s="98">
        <v>708.28535999999997</v>
      </c>
      <c r="D428" s="98">
        <v>687.98739</v>
      </c>
      <c r="E428" s="98">
        <v>719.26194999999996</v>
      </c>
      <c r="F428" s="98">
        <v>710.86775999999998</v>
      </c>
      <c r="G428" s="98">
        <v>639.59722999999997</v>
      </c>
      <c r="H428" s="98">
        <v>640.12819000000002</v>
      </c>
      <c r="I428" s="98">
        <v>624.33691999999996</v>
      </c>
      <c r="J428" s="98">
        <v>604.24536999999998</v>
      </c>
      <c r="K428" s="98">
        <v>614.07647999999995</v>
      </c>
      <c r="L428" s="98">
        <v>627.21141999999998</v>
      </c>
      <c r="M428" s="98">
        <v>615.50906999999995</v>
      </c>
    </row>
    <row r="429" spans="1:13" x14ac:dyDescent="0.25">
      <c r="A429" s="91" t="s">
        <v>239</v>
      </c>
      <c r="B429" s="92" t="s">
        <v>115</v>
      </c>
      <c r="C429" s="98">
        <v>911.52355999999997</v>
      </c>
      <c r="D429" s="98">
        <v>886.72230999999999</v>
      </c>
      <c r="E429" s="98">
        <v>913.51071000000002</v>
      </c>
      <c r="F429" s="98">
        <v>894.74342999999999</v>
      </c>
      <c r="G429" s="98">
        <v>817.95011</v>
      </c>
      <c r="H429" s="97">
        <v>811.70849999999996</v>
      </c>
      <c r="I429" s="98">
        <v>785.03291000000002</v>
      </c>
      <c r="J429" s="98">
        <v>760.44078999999999</v>
      </c>
      <c r="K429" s="98">
        <v>766.69217000000003</v>
      </c>
      <c r="L429" s="98">
        <v>776.74238000000003</v>
      </c>
      <c r="M429" s="98">
        <v>797.92555000000004</v>
      </c>
    </row>
    <row r="430" spans="1:13" x14ac:dyDescent="0.25">
      <c r="A430" s="91" t="s">
        <v>106</v>
      </c>
      <c r="B430" s="98">
        <v>12.930120000000001</v>
      </c>
      <c r="C430" s="98">
        <v>13.29865</v>
      </c>
      <c r="D430" s="98">
        <v>12.24727</v>
      </c>
      <c r="E430" s="98">
        <v>14.556229999999999</v>
      </c>
      <c r="F430" s="98">
        <v>12.52632</v>
      </c>
      <c r="G430" s="98">
        <v>9.7898700000000005</v>
      </c>
      <c r="H430" s="98">
        <v>9.0417500000000004</v>
      </c>
      <c r="I430" s="98">
        <v>8.4554899999999993</v>
      </c>
      <c r="J430" s="98">
        <v>8.4605800000000002</v>
      </c>
      <c r="K430" s="98">
        <v>10.997820000000001</v>
      </c>
      <c r="L430" s="98">
        <v>12.745240000000001</v>
      </c>
      <c r="M430" s="98">
        <v>10.78243</v>
      </c>
    </row>
    <row r="431" spans="1:13" x14ac:dyDescent="0.25">
      <c r="A431" s="91" t="s">
        <v>109</v>
      </c>
      <c r="B431" s="92" t="s">
        <v>115</v>
      </c>
      <c r="C431" s="98">
        <v>1.0365899999999999</v>
      </c>
      <c r="D431" s="98">
        <v>0.97775999999999996</v>
      </c>
      <c r="E431" s="98">
        <v>1.13611</v>
      </c>
      <c r="F431" s="98">
        <v>1.02993</v>
      </c>
      <c r="G431" s="98">
        <v>0.99107000000000001</v>
      </c>
      <c r="H431" s="98">
        <v>0.99543999999999999</v>
      </c>
      <c r="I431" s="98">
        <v>1.01051</v>
      </c>
      <c r="J431" s="98">
        <v>0.93264999999999998</v>
      </c>
      <c r="K431" s="98">
        <v>1.07063</v>
      </c>
      <c r="L431" s="98">
        <v>1.1049899999999999</v>
      </c>
      <c r="M431" s="98">
        <v>1.1375599999999999</v>
      </c>
    </row>
    <row r="432" spans="1:13" x14ac:dyDescent="0.25">
      <c r="A432" s="91" t="s">
        <v>111</v>
      </c>
      <c r="B432" s="92" t="s">
        <v>115</v>
      </c>
      <c r="C432" s="98">
        <v>3.9671400000000001</v>
      </c>
      <c r="D432" s="98">
        <v>4.0215800000000002</v>
      </c>
      <c r="E432" s="98">
        <v>4.0682700000000001</v>
      </c>
      <c r="F432" s="98">
        <v>3.6843900000000001</v>
      </c>
      <c r="G432" s="98">
        <v>4.03857</v>
      </c>
      <c r="H432" s="97">
        <v>3.7528000000000001</v>
      </c>
      <c r="I432" s="98">
        <v>3.3276500000000002</v>
      </c>
      <c r="J432" s="98">
        <v>3.1640700000000002</v>
      </c>
      <c r="K432" s="98">
        <v>3.3177599999999998</v>
      </c>
      <c r="L432" s="98">
        <v>3.1681900000000001</v>
      </c>
      <c r="M432" s="98">
        <v>2.96305</v>
      </c>
    </row>
    <row r="433" spans="1:13" x14ac:dyDescent="0.25">
      <c r="A433" s="91" t="s">
        <v>114</v>
      </c>
      <c r="B433" s="98">
        <v>4.28E-3</v>
      </c>
      <c r="C433" s="98">
        <v>3.6900000000000001E-3</v>
      </c>
      <c r="D433" s="98">
        <v>2.5300000000000001E-3</v>
      </c>
      <c r="E433" s="98">
        <v>2.8800000000000002E-3</v>
      </c>
      <c r="F433" s="98">
        <v>2.2699999999999999E-3</v>
      </c>
      <c r="G433" s="98">
        <v>2.8800000000000002E-3</v>
      </c>
      <c r="H433" s="98">
        <v>3.1900000000000001E-3</v>
      </c>
      <c r="I433" s="98">
        <v>3.9100000000000003E-3</v>
      </c>
      <c r="J433" s="97">
        <v>3.5999999999999999E-3</v>
      </c>
      <c r="K433" s="98">
        <v>3.8400000000000001E-3</v>
      </c>
      <c r="L433" s="98">
        <v>2.9399999999999999E-3</v>
      </c>
      <c r="M433" s="92" t="s">
        <v>115</v>
      </c>
    </row>
    <row r="434" spans="1:13" x14ac:dyDescent="0.25">
      <c r="A434" s="91" t="s">
        <v>116</v>
      </c>
      <c r="B434" s="92" t="s">
        <v>115</v>
      </c>
      <c r="C434" s="98">
        <v>1.03173</v>
      </c>
      <c r="D434" s="98">
        <v>1.5930500000000001</v>
      </c>
      <c r="E434" s="98">
        <v>2.0674899999999998</v>
      </c>
      <c r="F434" s="98">
        <v>2.0444100000000001</v>
      </c>
      <c r="G434" s="98">
        <v>2.0240800000000001</v>
      </c>
      <c r="H434" s="98">
        <v>2.04203</v>
      </c>
      <c r="I434" s="97">
        <v>2.0592999999999999</v>
      </c>
      <c r="J434" s="98">
        <v>2.1290300000000002</v>
      </c>
      <c r="K434" s="97">
        <v>2.1133999999999999</v>
      </c>
      <c r="L434" s="98">
        <v>2.2200199999999999</v>
      </c>
      <c r="M434" s="92" t="s">
        <v>115</v>
      </c>
    </row>
    <row r="436" spans="1:13" x14ac:dyDescent="0.25">
      <c r="A436" s="89" t="s">
        <v>240</v>
      </c>
    </row>
    <row r="437" spans="1:13" x14ac:dyDescent="0.25">
      <c r="A437" s="89" t="s">
        <v>115</v>
      </c>
      <c r="B437" s="89" t="s">
        <v>241</v>
      </c>
    </row>
    <row r="439" spans="1:13" x14ac:dyDescent="0.25">
      <c r="A439" s="89" t="s">
        <v>219</v>
      </c>
      <c r="B439" s="89" t="s">
        <v>260</v>
      </c>
    </row>
    <row r="440" spans="1:13" x14ac:dyDescent="0.25">
      <c r="A440" s="89" t="s">
        <v>221</v>
      </c>
      <c r="B440" s="89" t="s">
        <v>244</v>
      </c>
    </row>
    <row r="441" spans="1:13" x14ac:dyDescent="0.25">
      <c r="A441" s="89" t="s">
        <v>223</v>
      </c>
      <c r="B441" s="89" t="s">
        <v>224</v>
      </c>
    </row>
    <row r="443" spans="1:13" x14ac:dyDescent="0.25">
      <c r="A443" s="91" t="s">
        <v>225</v>
      </c>
      <c r="B443" s="91" t="s">
        <v>226</v>
      </c>
      <c r="C443" s="91" t="s">
        <v>227</v>
      </c>
      <c r="D443" s="91" t="s">
        <v>228</v>
      </c>
      <c r="E443" s="91" t="s">
        <v>229</v>
      </c>
      <c r="F443" s="91" t="s">
        <v>230</v>
      </c>
      <c r="G443" s="91" t="s">
        <v>231</v>
      </c>
      <c r="H443" s="91" t="s">
        <v>232</v>
      </c>
      <c r="I443" s="91" t="s">
        <v>233</v>
      </c>
      <c r="J443" s="91" t="s">
        <v>234</v>
      </c>
      <c r="K443" s="91" t="s">
        <v>235</v>
      </c>
      <c r="L443" s="91" t="s">
        <v>236</v>
      </c>
      <c r="M443" s="91" t="s">
        <v>237</v>
      </c>
    </row>
    <row r="444" spans="1:13" x14ac:dyDescent="0.25">
      <c r="A444" s="91" t="s">
        <v>238</v>
      </c>
      <c r="B444" s="92" t="s">
        <v>115</v>
      </c>
      <c r="C444" s="98">
        <v>4794.46479</v>
      </c>
      <c r="D444" s="98">
        <v>4725.6228199999996</v>
      </c>
      <c r="E444" s="98">
        <v>4605.3824699999996</v>
      </c>
      <c r="F444" s="98">
        <v>4475.8498099999997</v>
      </c>
      <c r="G444" s="98">
        <v>4380.9354700000004</v>
      </c>
      <c r="H444" s="98">
        <v>4230.76163</v>
      </c>
      <c r="I444" s="98">
        <v>4092.4904700000002</v>
      </c>
      <c r="J444" s="97">
        <v>4022.0807</v>
      </c>
      <c r="K444" s="98">
        <v>3922.2563500000001</v>
      </c>
      <c r="L444" s="98">
        <v>3866.4637200000002</v>
      </c>
      <c r="M444" s="98">
        <v>3775.8653800000002</v>
      </c>
    </row>
    <row r="445" spans="1:13" x14ac:dyDescent="0.25">
      <c r="A445" s="91" t="s">
        <v>239</v>
      </c>
      <c r="B445" s="92" t="s">
        <v>115</v>
      </c>
      <c r="C445" s="98">
        <v>6261.8519500000002</v>
      </c>
      <c r="D445" s="98">
        <v>6029.3130899999996</v>
      </c>
      <c r="E445" s="97">
        <v>5723.5209000000004</v>
      </c>
      <c r="F445" s="98">
        <v>5510.4826899999998</v>
      </c>
      <c r="G445" s="98">
        <v>5354.9251100000001</v>
      </c>
      <c r="H445" s="98">
        <v>5082.1288599999998</v>
      </c>
      <c r="I445" s="98">
        <v>4853.3488900000002</v>
      </c>
      <c r="J445" s="98">
        <v>4773.6644200000001</v>
      </c>
      <c r="K445" s="97">
        <v>4646.4663</v>
      </c>
      <c r="L445" s="98">
        <v>4601.6259399999999</v>
      </c>
      <c r="M445" s="98">
        <v>4487.3576300000004</v>
      </c>
    </row>
    <row r="446" spans="1:13" x14ac:dyDescent="0.25">
      <c r="A446" s="91" t="s">
        <v>106</v>
      </c>
      <c r="B446" s="98">
        <v>42.21293</v>
      </c>
      <c r="C446" s="98">
        <v>40.664830000000002</v>
      </c>
      <c r="D446" s="97">
        <v>39.401699999999998</v>
      </c>
      <c r="E446" s="98">
        <v>36.799990000000001</v>
      </c>
      <c r="F446" s="98">
        <v>36.884129999999999</v>
      </c>
      <c r="G446" s="98">
        <v>35.365729999999999</v>
      </c>
      <c r="H446" s="98">
        <v>34.093809999999998</v>
      </c>
      <c r="I446" s="98">
        <v>33.340150000000001</v>
      </c>
      <c r="J446" s="98">
        <v>32.207639999999998</v>
      </c>
      <c r="K446" s="98">
        <v>31.05744</v>
      </c>
      <c r="L446" s="98">
        <v>30.181339999999999</v>
      </c>
      <c r="M446" s="98">
        <v>30.188510000000001</v>
      </c>
    </row>
    <row r="447" spans="1:13" x14ac:dyDescent="0.25">
      <c r="A447" s="91" t="s">
        <v>109</v>
      </c>
      <c r="B447" s="92" t="s">
        <v>115</v>
      </c>
      <c r="C447" s="98">
        <v>101.88921999999999</v>
      </c>
      <c r="D447" s="98">
        <v>98.290809999999993</v>
      </c>
      <c r="E447" s="98">
        <v>98.377920000000003</v>
      </c>
      <c r="F447" s="98">
        <v>95.110789999999994</v>
      </c>
      <c r="G447" s="98">
        <v>93.116829999999993</v>
      </c>
      <c r="H447" s="97">
        <v>88.430300000000003</v>
      </c>
      <c r="I447" s="98">
        <v>83.327979999999997</v>
      </c>
      <c r="J447" s="98">
        <v>80.641819999999996</v>
      </c>
      <c r="K447" s="98">
        <v>75.186390000000003</v>
      </c>
      <c r="L447" s="98">
        <v>70.914569999999998</v>
      </c>
      <c r="M447" s="98">
        <v>66.249009999999998</v>
      </c>
    </row>
    <row r="448" spans="1:13" x14ac:dyDescent="0.25">
      <c r="A448" s="91" t="s">
        <v>111</v>
      </c>
      <c r="B448" s="92" t="s">
        <v>115</v>
      </c>
      <c r="C448" s="98">
        <v>72.954329999999999</v>
      </c>
      <c r="D448" s="97">
        <v>69.1952</v>
      </c>
      <c r="E448" s="98">
        <v>64.326779999999999</v>
      </c>
      <c r="F448" s="98">
        <v>60.161409999999997</v>
      </c>
      <c r="G448" s="97">
        <v>55.007599999999996</v>
      </c>
      <c r="H448" s="98">
        <v>51.84695</v>
      </c>
      <c r="I448" s="98">
        <v>47.489629999999998</v>
      </c>
      <c r="J448" s="98">
        <v>44.060569999999998</v>
      </c>
      <c r="K448" s="98">
        <v>40.79918</v>
      </c>
      <c r="L448" s="98">
        <v>38.13035</v>
      </c>
      <c r="M448" s="98">
        <v>35.661450000000002</v>
      </c>
    </row>
    <row r="449" spans="1:13" x14ac:dyDescent="0.25">
      <c r="A449" s="91" t="s">
        <v>114</v>
      </c>
      <c r="B449" s="98">
        <v>11.95288</v>
      </c>
      <c r="C449" s="98">
        <v>11.49343</v>
      </c>
      <c r="D449" s="98">
        <v>11.084339999999999</v>
      </c>
      <c r="E449" s="98">
        <v>11.08319</v>
      </c>
      <c r="F449" s="93">
        <v>10.127000000000001</v>
      </c>
      <c r="G449" s="93">
        <v>8.9830000000000005</v>
      </c>
      <c r="H449" s="98">
        <v>9.5381599999999995</v>
      </c>
      <c r="I449" s="98">
        <v>9.40198</v>
      </c>
      <c r="J449" s="98">
        <v>9.2123299999999997</v>
      </c>
      <c r="K449" s="98">
        <v>8.8568700000000007</v>
      </c>
      <c r="L449" s="98">
        <v>8.5390599999999992</v>
      </c>
      <c r="M449" s="92" t="s">
        <v>115</v>
      </c>
    </row>
    <row r="450" spans="1:13" x14ac:dyDescent="0.25">
      <c r="A450" s="91" t="s">
        <v>116</v>
      </c>
      <c r="B450" s="92" t="s">
        <v>115</v>
      </c>
      <c r="C450" s="97">
        <v>44.2072</v>
      </c>
      <c r="D450" s="98">
        <v>45.296370000000003</v>
      </c>
      <c r="E450" s="98">
        <v>44.272590000000001</v>
      </c>
      <c r="F450" s="98">
        <v>44.356650000000002</v>
      </c>
      <c r="G450" s="98">
        <v>42.784529999999997</v>
      </c>
      <c r="H450" s="98">
        <v>41.643740000000001</v>
      </c>
      <c r="I450" s="98">
        <v>40.701830000000001</v>
      </c>
      <c r="J450" s="98">
        <v>38.059510000000003</v>
      </c>
      <c r="K450" s="98">
        <v>35.923580000000001</v>
      </c>
      <c r="L450" s="98">
        <v>33.582909999999998</v>
      </c>
      <c r="M450" s="92" t="s">
        <v>115</v>
      </c>
    </row>
    <row r="452" spans="1:13" x14ac:dyDescent="0.25">
      <c r="A452" s="89" t="s">
        <v>240</v>
      </c>
    </row>
    <row r="453" spans="1:13" x14ac:dyDescent="0.25">
      <c r="A453" s="89" t="s">
        <v>115</v>
      </c>
      <c r="B453" s="89" t="s">
        <v>241</v>
      </c>
    </row>
    <row r="455" spans="1:13" x14ac:dyDescent="0.25">
      <c r="A455" s="89" t="s">
        <v>219</v>
      </c>
      <c r="B455" s="89" t="s">
        <v>260</v>
      </c>
    </row>
    <row r="456" spans="1:13" x14ac:dyDescent="0.25">
      <c r="A456" s="89" t="s">
        <v>221</v>
      </c>
      <c r="B456" s="89" t="s">
        <v>214</v>
      </c>
    </row>
    <row r="457" spans="1:13" x14ac:dyDescent="0.25">
      <c r="A457" s="89" t="s">
        <v>223</v>
      </c>
      <c r="B457" s="89" t="s">
        <v>224</v>
      </c>
    </row>
    <row r="459" spans="1:13" x14ac:dyDescent="0.25">
      <c r="A459" s="91" t="s">
        <v>225</v>
      </c>
      <c r="B459" s="91" t="s">
        <v>226</v>
      </c>
      <c r="C459" s="91" t="s">
        <v>227</v>
      </c>
      <c r="D459" s="91" t="s">
        <v>228</v>
      </c>
      <c r="E459" s="91" t="s">
        <v>229</v>
      </c>
      <c r="F459" s="91" t="s">
        <v>230</v>
      </c>
      <c r="G459" s="91" t="s">
        <v>231</v>
      </c>
      <c r="H459" s="91" t="s">
        <v>232</v>
      </c>
      <c r="I459" s="91" t="s">
        <v>233</v>
      </c>
      <c r="J459" s="91" t="s">
        <v>234</v>
      </c>
      <c r="K459" s="91" t="s">
        <v>235</v>
      </c>
      <c r="L459" s="91" t="s">
        <v>236</v>
      </c>
      <c r="M459" s="91" t="s">
        <v>237</v>
      </c>
    </row>
    <row r="460" spans="1:13" x14ac:dyDescent="0.25">
      <c r="A460" s="91" t="s">
        <v>238</v>
      </c>
      <c r="B460" s="92" t="s">
        <v>115</v>
      </c>
      <c r="C460" s="98">
        <v>3.4720800000000001</v>
      </c>
      <c r="D460" s="98">
        <v>3.1746500000000002</v>
      </c>
      <c r="E460" s="98">
        <v>2.9525800000000002</v>
      </c>
      <c r="F460" s="98">
        <v>2.9358200000000001</v>
      </c>
      <c r="G460" s="98">
        <v>2.6795900000000001</v>
      </c>
      <c r="H460" s="98">
        <v>2.4619599999999999</v>
      </c>
      <c r="I460" s="98">
        <v>2.33548</v>
      </c>
      <c r="J460" s="98">
        <v>2.4181300000000001</v>
      </c>
      <c r="K460" s="98">
        <v>2.48197</v>
      </c>
      <c r="L460" s="98">
        <v>2.66377</v>
      </c>
      <c r="M460" s="98">
        <v>2.63761</v>
      </c>
    </row>
    <row r="461" spans="1:13" x14ac:dyDescent="0.25">
      <c r="A461" s="91" t="s">
        <v>239</v>
      </c>
      <c r="B461" s="92" t="s">
        <v>115</v>
      </c>
      <c r="C461" s="98">
        <v>4.5930400000000002</v>
      </c>
      <c r="D461" s="98">
        <v>4.1171199999999999</v>
      </c>
      <c r="E461" s="98">
        <v>3.9432900000000002</v>
      </c>
      <c r="F461" s="98">
        <v>3.8923100000000002</v>
      </c>
      <c r="G461" s="98">
        <v>3.5795699999999999</v>
      </c>
      <c r="H461" s="98">
        <v>3.31731</v>
      </c>
      <c r="I461" s="97">
        <v>3.2509000000000001</v>
      </c>
      <c r="J461" s="98">
        <v>3.4179300000000001</v>
      </c>
      <c r="K461" s="97">
        <v>3.5287999999999999</v>
      </c>
      <c r="L461" s="98">
        <v>3.8632200000000001</v>
      </c>
      <c r="M461" s="98">
        <v>3.8596300000000001</v>
      </c>
    </row>
    <row r="462" spans="1:13" x14ac:dyDescent="0.25">
      <c r="A462" s="91" t="s">
        <v>106</v>
      </c>
      <c r="B462" s="98">
        <v>9.6439999999999998E-2</v>
      </c>
      <c r="C462" s="98">
        <v>7.3469999999999994E-2</v>
      </c>
      <c r="D462" s="98">
        <v>5.6309999999999999E-2</v>
      </c>
      <c r="E462" s="98">
        <v>5.8229999999999997E-2</v>
      </c>
      <c r="F462" s="98">
        <v>5.8290000000000002E-2</v>
      </c>
      <c r="G462" s="98">
        <v>5.0369999999999998E-2</v>
      </c>
      <c r="H462" s="98">
        <v>4.1570000000000003E-2</v>
      </c>
      <c r="I462" s="98">
        <v>4.113E-2</v>
      </c>
      <c r="J462" s="97">
        <v>4.1399999999999999E-2</v>
      </c>
      <c r="K462" s="98">
        <v>4.0189999999999997E-2</v>
      </c>
      <c r="L462" s="98">
        <v>4.0050000000000002E-2</v>
      </c>
      <c r="M462" s="98">
        <v>4.1459999999999997E-2</v>
      </c>
    </row>
    <row r="463" spans="1:13" x14ac:dyDescent="0.25">
      <c r="A463" s="91" t="s">
        <v>109</v>
      </c>
      <c r="B463" s="92" t="s">
        <v>115</v>
      </c>
      <c r="C463" s="98">
        <v>7.6069999999999999E-2</v>
      </c>
      <c r="D463" s="98">
        <v>7.5870000000000007E-2</v>
      </c>
      <c r="E463" s="98">
        <v>7.8979999999999995E-2</v>
      </c>
      <c r="F463" s="98">
        <v>7.2120000000000004E-2</v>
      </c>
      <c r="G463" s="98">
        <v>7.5480000000000005E-2</v>
      </c>
      <c r="H463" s="97">
        <v>7.6499999999999999E-2</v>
      </c>
      <c r="I463" s="98">
        <v>6.9879999999999998E-2</v>
      </c>
      <c r="J463" s="98">
        <v>6.2280000000000002E-2</v>
      </c>
      <c r="K463" s="98">
        <v>5.951E-2</v>
      </c>
      <c r="L463" s="98">
        <v>6.4579999999999999E-2</v>
      </c>
      <c r="M463" s="98">
        <v>6.3159999999999994E-2</v>
      </c>
    </row>
    <row r="464" spans="1:13" x14ac:dyDescent="0.25">
      <c r="A464" s="91" t="s">
        <v>111</v>
      </c>
      <c r="B464" s="92" t="s">
        <v>115</v>
      </c>
      <c r="C464" s="98">
        <v>9.2179999999999998E-2</v>
      </c>
      <c r="D464" s="98">
        <v>8.5330000000000003E-2</v>
      </c>
      <c r="E464" s="98">
        <v>8.054E-2</v>
      </c>
      <c r="F464" s="98">
        <v>7.6439999999999994E-2</v>
      </c>
      <c r="G464" s="98">
        <v>6.8489999999999995E-2</v>
      </c>
      <c r="H464" s="98">
        <v>6.6890000000000005E-2</v>
      </c>
      <c r="I464" s="98">
        <v>6.454E-2</v>
      </c>
      <c r="J464" s="98">
        <v>6.4780000000000004E-2</v>
      </c>
      <c r="K464" s="98">
        <v>6.5210000000000004E-2</v>
      </c>
      <c r="L464" s="97">
        <v>6.7599999999999993E-2</v>
      </c>
      <c r="M464" s="98">
        <v>7.0290000000000005E-2</v>
      </c>
    </row>
    <row r="465" spans="1:13" x14ac:dyDescent="0.25">
      <c r="A465" s="91" t="s">
        <v>114</v>
      </c>
      <c r="B465" s="98">
        <v>0.16511999999999999</v>
      </c>
      <c r="C465" s="98">
        <v>0.15720999999999999</v>
      </c>
      <c r="D465" s="98">
        <v>0.11708</v>
      </c>
      <c r="E465" s="98">
        <v>9.2710000000000001E-2</v>
      </c>
      <c r="F465" s="98">
        <v>7.9380000000000006E-2</v>
      </c>
      <c r="G465" s="98">
        <v>8.2839999999999997E-2</v>
      </c>
      <c r="H465" s="97">
        <v>8.0699999999999994E-2</v>
      </c>
      <c r="I465" s="98">
        <v>0.10536</v>
      </c>
      <c r="J465" s="98">
        <v>9.0740000000000001E-2</v>
      </c>
      <c r="K465" s="97">
        <v>0.1027</v>
      </c>
      <c r="L465" s="98">
        <v>0.11355999999999999</v>
      </c>
      <c r="M465" s="92" t="s">
        <v>115</v>
      </c>
    </row>
    <row r="466" spans="1:13" x14ac:dyDescent="0.25">
      <c r="A466" s="91" t="s">
        <v>116</v>
      </c>
      <c r="B466" s="92" t="s">
        <v>115</v>
      </c>
      <c r="C466" s="97">
        <v>6.5500000000000003E-2</v>
      </c>
      <c r="D466" s="98">
        <v>5.8810000000000001E-2</v>
      </c>
      <c r="E466" s="98">
        <v>5.1679999999999997E-2</v>
      </c>
      <c r="F466" s="98">
        <v>4.7230000000000001E-2</v>
      </c>
      <c r="G466" s="98">
        <v>5.2260000000000001E-2</v>
      </c>
      <c r="H466" s="98">
        <v>5.9810000000000002E-2</v>
      </c>
      <c r="I466" s="98">
        <v>5.4829999999999997E-2</v>
      </c>
      <c r="J466" s="98">
        <v>5.4539999999999998E-2</v>
      </c>
      <c r="K466" s="98">
        <v>5.3339999999999999E-2</v>
      </c>
      <c r="L466" s="98">
        <v>6.0319999999999999E-2</v>
      </c>
      <c r="M466" s="92" t="s">
        <v>115</v>
      </c>
    </row>
    <row r="468" spans="1:13" x14ac:dyDescent="0.25">
      <c r="A468" s="89" t="s">
        <v>240</v>
      </c>
    </row>
    <row r="469" spans="1:13" x14ac:dyDescent="0.25">
      <c r="A469" s="89" t="s">
        <v>115</v>
      </c>
      <c r="B469" s="89" t="s">
        <v>241</v>
      </c>
    </row>
    <row r="471" spans="1:13" x14ac:dyDescent="0.25">
      <c r="A471" s="89" t="s">
        <v>219</v>
      </c>
      <c r="B471" s="89" t="s">
        <v>260</v>
      </c>
    </row>
    <row r="472" spans="1:13" x14ac:dyDescent="0.25">
      <c r="A472" s="89" t="s">
        <v>221</v>
      </c>
      <c r="B472" s="89" t="s">
        <v>245</v>
      </c>
    </row>
    <row r="473" spans="1:13" x14ac:dyDescent="0.25">
      <c r="A473" s="89" t="s">
        <v>223</v>
      </c>
      <c r="B473" s="89" t="s">
        <v>224</v>
      </c>
    </row>
    <row r="475" spans="1:13" x14ac:dyDescent="0.25">
      <c r="A475" s="91" t="s">
        <v>225</v>
      </c>
      <c r="B475" s="91" t="s">
        <v>226</v>
      </c>
      <c r="C475" s="91" t="s">
        <v>227</v>
      </c>
      <c r="D475" s="91" t="s">
        <v>228</v>
      </c>
      <c r="E475" s="91" t="s">
        <v>229</v>
      </c>
      <c r="F475" s="91" t="s">
        <v>230</v>
      </c>
      <c r="G475" s="91" t="s">
        <v>231</v>
      </c>
      <c r="H475" s="91" t="s">
        <v>232</v>
      </c>
      <c r="I475" s="91" t="s">
        <v>233</v>
      </c>
      <c r="J475" s="91" t="s">
        <v>234</v>
      </c>
      <c r="K475" s="91" t="s">
        <v>235</v>
      </c>
      <c r="L475" s="91" t="s">
        <v>236</v>
      </c>
      <c r="M475" s="91" t="s">
        <v>237</v>
      </c>
    </row>
    <row r="476" spans="1:13" x14ac:dyDescent="0.25">
      <c r="A476" s="91" t="s">
        <v>238</v>
      </c>
      <c r="B476" s="92" t="s">
        <v>115</v>
      </c>
      <c r="C476" s="98">
        <v>12.901020000000001</v>
      </c>
      <c r="D476" s="98">
        <v>13.112159999999999</v>
      </c>
      <c r="E476" s="98">
        <v>13.765309999999999</v>
      </c>
      <c r="F476" s="98">
        <v>14.04407</v>
      </c>
      <c r="G476" s="98">
        <v>14.387560000000001</v>
      </c>
      <c r="H476" s="98">
        <v>10.959809999999999</v>
      </c>
      <c r="I476" s="98">
        <v>10.379580000000001</v>
      </c>
      <c r="J476" s="98">
        <v>10.42502</v>
      </c>
      <c r="K476" s="98">
        <v>10.49302</v>
      </c>
      <c r="L476" s="98">
        <v>10.24878</v>
      </c>
      <c r="M476" s="98">
        <v>10.189439999999999</v>
      </c>
    </row>
    <row r="477" spans="1:13" x14ac:dyDescent="0.25">
      <c r="A477" s="91" t="s">
        <v>239</v>
      </c>
      <c r="B477" s="92" t="s">
        <v>115</v>
      </c>
      <c r="C477" s="98">
        <v>14.250859999999999</v>
      </c>
      <c r="D477" s="93">
        <v>14.362</v>
      </c>
      <c r="E477" s="98">
        <v>15.06324</v>
      </c>
      <c r="F477" s="98">
        <v>15.11867</v>
      </c>
      <c r="G477" s="98">
        <v>15.24395</v>
      </c>
      <c r="H477" s="98">
        <v>11.878450000000001</v>
      </c>
      <c r="I477" s="98">
        <v>11.231920000000001</v>
      </c>
      <c r="J477" s="98">
        <v>11.23096</v>
      </c>
      <c r="K477" s="98">
        <v>11.26684</v>
      </c>
      <c r="L477" s="97">
        <v>10.976699999999999</v>
      </c>
      <c r="M477" s="97">
        <v>10.934200000000001</v>
      </c>
    </row>
    <row r="478" spans="1:13" x14ac:dyDescent="0.25">
      <c r="A478" s="91" t="s">
        <v>106</v>
      </c>
      <c r="B478" s="97">
        <v>0.18659999999999999</v>
      </c>
      <c r="C478" s="98">
        <v>0.15601000000000001</v>
      </c>
      <c r="D478" s="98">
        <v>0.13988</v>
      </c>
      <c r="E478" s="98">
        <v>0.14176</v>
      </c>
      <c r="F478" s="98">
        <v>0.11704000000000001</v>
      </c>
      <c r="G478" s="98">
        <v>7.8589999999999993E-2</v>
      </c>
      <c r="H478" s="98">
        <v>6.0319999999999999E-2</v>
      </c>
      <c r="I478" s="98">
        <v>4.4670000000000001E-2</v>
      </c>
      <c r="J478" s="98">
        <v>4.1640000000000003E-2</v>
      </c>
      <c r="K478" s="98">
        <v>3.8670000000000003E-2</v>
      </c>
      <c r="L478" s="98">
        <v>4.6670000000000003E-2</v>
      </c>
      <c r="M478" s="98">
        <v>5.0509999999999999E-2</v>
      </c>
    </row>
    <row r="479" spans="1:13" x14ac:dyDescent="0.25">
      <c r="A479" s="91" t="s">
        <v>109</v>
      </c>
      <c r="B479" s="92" t="s">
        <v>115</v>
      </c>
      <c r="C479" s="98">
        <v>1.686E-2</v>
      </c>
      <c r="D479" s="98">
        <v>1.4749999999999999E-2</v>
      </c>
      <c r="E479" s="97">
        <v>3.3300000000000003E-2</v>
      </c>
      <c r="F479" s="98">
        <v>2.1989999999999999E-2</v>
      </c>
      <c r="G479" s="98">
        <v>2.5489999999999999E-2</v>
      </c>
      <c r="H479" s="98">
        <v>1.4540000000000001E-2</v>
      </c>
      <c r="I479" s="98">
        <v>1.4749999999999999E-2</v>
      </c>
      <c r="J479" s="98">
        <v>4.96E-3</v>
      </c>
      <c r="K479" s="97">
        <v>1.9699999999999999E-2</v>
      </c>
      <c r="L479" s="98">
        <v>0.10635</v>
      </c>
      <c r="M479" s="98">
        <v>0.11093</v>
      </c>
    </row>
    <row r="480" spans="1:13" x14ac:dyDescent="0.25">
      <c r="A480" s="91" t="s">
        <v>111</v>
      </c>
      <c r="B480" s="92" t="s">
        <v>115</v>
      </c>
      <c r="C480" s="98">
        <v>9.2859999999999998E-2</v>
      </c>
      <c r="D480" s="93">
        <v>7.4999999999999997E-2</v>
      </c>
      <c r="E480" s="98">
        <v>6.8680000000000005E-2</v>
      </c>
      <c r="F480" s="98">
        <v>6.0510000000000001E-2</v>
      </c>
      <c r="G480" s="98">
        <v>4.095E-2</v>
      </c>
      <c r="H480" s="98">
        <v>3.635E-2</v>
      </c>
      <c r="I480" s="98">
        <v>3.7810000000000003E-2</v>
      </c>
      <c r="J480" s="98">
        <v>3.3029999999999997E-2</v>
      </c>
      <c r="K480" s="98">
        <v>3.0849999999999999E-2</v>
      </c>
      <c r="L480" s="98">
        <v>2.981E-2</v>
      </c>
      <c r="M480" s="98">
        <v>3.065E-2</v>
      </c>
    </row>
    <row r="481" spans="1:13" x14ac:dyDescent="0.25">
      <c r="A481" s="91" t="s">
        <v>114</v>
      </c>
      <c r="B481" s="98">
        <v>4.3800000000000002E-3</v>
      </c>
      <c r="C481" s="98">
        <v>3.7499999999999999E-3</v>
      </c>
      <c r="D481" s="98">
        <v>3.0200000000000001E-3</v>
      </c>
      <c r="E481" s="98">
        <v>2.65E-3</v>
      </c>
      <c r="F481" s="98">
        <v>2.2699999999999999E-3</v>
      </c>
      <c r="G481" s="97">
        <v>2.3E-3</v>
      </c>
      <c r="H481" s="98">
        <v>2.0799999999999998E-3</v>
      </c>
      <c r="I481" s="98">
        <v>2.0300000000000001E-3</v>
      </c>
      <c r="J481" s="98">
        <v>2.15E-3</v>
      </c>
      <c r="K481" s="98">
        <v>2.4299999999999999E-3</v>
      </c>
      <c r="L481" s="98">
        <v>2.4399999999999999E-3</v>
      </c>
      <c r="M481" s="92" t="s">
        <v>115</v>
      </c>
    </row>
    <row r="482" spans="1:13" x14ac:dyDescent="0.25">
      <c r="A482" s="91" t="s">
        <v>116</v>
      </c>
      <c r="B482" s="92" t="s">
        <v>115</v>
      </c>
      <c r="C482" s="98">
        <v>5.6480000000000002E-2</v>
      </c>
      <c r="D482" s="98">
        <v>5.3510000000000002E-2</v>
      </c>
      <c r="E482" s="98">
        <v>5.8569999999999997E-2</v>
      </c>
      <c r="F482" s="98">
        <v>5.3370000000000001E-2</v>
      </c>
      <c r="G482" s="98">
        <v>4.6190000000000002E-2</v>
      </c>
      <c r="H482" s="98">
        <v>5.1180000000000003E-2</v>
      </c>
      <c r="I482" s="98">
        <v>3.8280000000000002E-2</v>
      </c>
      <c r="J482" s="98">
        <v>3.2590000000000001E-2</v>
      </c>
      <c r="K482" s="98">
        <v>3.9359999999999999E-2</v>
      </c>
      <c r="L482" s="97">
        <v>3.6799999999999999E-2</v>
      </c>
      <c r="M482" s="92" t="s">
        <v>115</v>
      </c>
    </row>
    <row r="484" spans="1:13" x14ac:dyDescent="0.25">
      <c r="A484" s="89" t="s">
        <v>240</v>
      </c>
    </row>
    <row r="485" spans="1:13" x14ac:dyDescent="0.25">
      <c r="A485" s="89" t="s">
        <v>115</v>
      </c>
      <c r="B485" s="89" t="s">
        <v>241</v>
      </c>
    </row>
    <row r="487" spans="1:13" x14ac:dyDescent="0.25">
      <c r="A487" s="89" t="s">
        <v>219</v>
      </c>
      <c r="B487" s="89" t="s">
        <v>260</v>
      </c>
    </row>
    <row r="488" spans="1:13" x14ac:dyDescent="0.25">
      <c r="A488" s="89" t="s">
        <v>221</v>
      </c>
      <c r="B488" s="89" t="s">
        <v>246</v>
      </c>
    </row>
    <row r="489" spans="1:13" x14ac:dyDescent="0.25">
      <c r="A489" s="89" t="s">
        <v>223</v>
      </c>
      <c r="B489" s="89" t="s">
        <v>224</v>
      </c>
    </row>
    <row r="491" spans="1:13" x14ac:dyDescent="0.25">
      <c r="A491" s="91" t="s">
        <v>225</v>
      </c>
      <c r="B491" s="91" t="s">
        <v>226</v>
      </c>
      <c r="C491" s="91" t="s">
        <v>227</v>
      </c>
      <c r="D491" s="91" t="s">
        <v>228</v>
      </c>
      <c r="E491" s="91" t="s">
        <v>229</v>
      </c>
      <c r="F491" s="91" t="s">
        <v>230</v>
      </c>
      <c r="G491" s="91" t="s">
        <v>231</v>
      </c>
      <c r="H491" s="91" t="s">
        <v>232</v>
      </c>
      <c r="I491" s="91" t="s">
        <v>233</v>
      </c>
      <c r="J491" s="91" t="s">
        <v>234</v>
      </c>
      <c r="K491" s="91" t="s">
        <v>235</v>
      </c>
      <c r="L491" s="91" t="s">
        <v>236</v>
      </c>
      <c r="M491" s="91" t="s">
        <v>237</v>
      </c>
    </row>
    <row r="492" spans="1:13" x14ac:dyDescent="0.25">
      <c r="A492" s="91" t="s">
        <v>238</v>
      </c>
      <c r="B492" s="92" t="s">
        <v>115</v>
      </c>
      <c r="C492" s="97">
        <v>217.9256</v>
      </c>
      <c r="D492" s="97">
        <v>208.6721</v>
      </c>
      <c r="E492" s="98">
        <v>214.11078000000001</v>
      </c>
      <c r="F492" s="98">
        <v>214.88878</v>
      </c>
      <c r="G492" s="98">
        <v>257.64809000000002</v>
      </c>
      <c r="H492" s="98">
        <v>258.09082999999998</v>
      </c>
      <c r="I492" s="98">
        <v>253.55461</v>
      </c>
      <c r="J492" s="98">
        <v>250.47002000000001</v>
      </c>
      <c r="K492" s="97">
        <v>248.55359999999999</v>
      </c>
      <c r="L492" s="98">
        <v>246.56641999999999</v>
      </c>
      <c r="M492" s="98">
        <v>245.19612000000001</v>
      </c>
    </row>
    <row r="493" spans="1:13" x14ac:dyDescent="0.25">
      <c r="A493" s="91" t="s">
        <v>239</v>
      </c>
      <c r="B493" s="92" t="s">
        <v>115</v>
      </c>
      <c r="C493" s="98">
        <v>227.34862000000001</v>
      </c>
      <c r="D493" s="98">
        <v>217.34858</v>
      </c>
      <c r="E493" s="98">
        <v>222.39042000000001</v>
      </c>
      <c r="F493" s="98">
        <v>222.72123999999999</v>
      </c>
      <c r="G493" s="98">
        <v>262.62443999999999</v>
      </c>
      <c r="H493" s="97">
        <v>262.80430000000001</v>
      </c>
      <c r="I493" s="98">
        <v>257.90217000000001</v>
      </c>
      <c r="J493" s="98">
        <v>254.83347000000001</v>
      </c>
      <c r="K493" s="98">
        <v>253.54059000000001</v>
      </c>
      <c r="L493" s="98">
        <v>251.72855999999999</v>
      </c>
      <c r="M493" s="98">
        <v>250.31318999999999</v>
      </c>
    </row>
    <row r="494" spans="1:13" x14ac:dyDescent="0.25">
      <c r="A494" s="91" t="s">
        <v>106</v>
      </c>
      <c r="B494" s="97">
        <v>1.4666999999999999</v>
      </c>
      <c r="C494" s="98">
        <v>1.4052899999999999</v>
      </c>
      <c r="D494" s="98">
        <v>1.25617</v>
      </c>
      <c r="E494" s="98">
        <v>1.2291799999999999</v>
      </c>
      <c r="F494" s="98">
        <v>1.40079</v>
      </c>
      <c r="G494" s="98">
        <v>1.18191</v>
      </c>
      <c r="H494" s="98">
        <v>1.13497</v>
      </c>
      <c r="I494" s="98">
        <v>1.2542199999999999</v>
      </c>
      <c r="J494" s="98">
        <v>1.2095899999999999</v>
      </c>
      <c r="K494" s="98">
        <v>1.2728200000000001</v>
      </c>
      <c r="L494" s="98">
        <v>1.3008900000000001</v>
      </c>
      <c r="M494" s="98">
        <v>1.3319700000000001</v>
      </c>
    </row>
    <row r="495" spans="1:13" x14ac:dyDescent="0.25">
      <c r="A495" s="91" t="s">
        <v>109</v>
      </c>
      <c r="B495" s="92" t="s">
        <v>115</v>
      </c>
      <c r="C495" s="98">
        <v>2.3228300000000002</v>
      </c>
      <c r="D495" s="98">
        <v>2.2382200000000001</v>
      </c>
      <c r="E495" s="98">
        <v>1.9724600000000001</v>
      </c>
      <c r="F495" s="98">
        <v>1.68676</v>
      </c>
      <c r="G495" s="98">
        <v>1.7758100000000001</v>
      </c>
      <c r="H495" s="98">
        <v>1.6910799999999999</v>
      </c>
      <c r="I495" s="98">
        <v>1.38479</v>
      </c>
      <c r="J495" s="98">
        <v>1.59022</v>
      </c>
      <c r="K495" s="98">
        <v>1.43753</v>
      </c>
      <c r="L495" s="98">
        <v>1.2120200000000001</v>
      </c>
      <c r="M495" s="98">
        <v>1.17008</v>
      </c>
    </row>
    <row r="496" spans="1:13" x14ac:dyDescent="0.25">
      <c r="A496" s="91" t="s">
        <v>111</v>
      </c>
      <c r="B496" s="92" t="s">
        <v>115</v>
      </c>
      <c r="C496" s="98">
        <v>0.20186999999999999</v>
      </c>
      <c r="D496" s="98">
        <v>0.19767000000000001</v>
      </c>
      <c r="E496" s="98">
        <v>0.20418</v>
      </c>
      <c r="F496" s="98">
        <v>0.22572</v>
      </c>
      <c r="G496" s="98">
        <v>0.21489</v>
      </c>
      <c r="H496" s="98">
        <v>0.21287</v>
      </c>
      <c r="I496" s="98">
        <v>0.19794999999999999</v>
      </c>
      <c r="J496" s="98">
        <v>0.19356999999999999</v>
      </c>
      <c r="K496" s="98">
        <v>0.18864</v>
      </c>
      <c r="L496" s="98">
        <v>0.17523</v>
      </c>
      <c r="M496" s="98">
        <v>0.17616999999999999</v>
      </c>
    </row>
    <row r="497" spans="1:13" x14ac:dyDescent="0.25">
      <c r="A497" s="91" t="s">
        <v>114</v>
      </c>
      <c r="B497" s="97">
        <v>2.9899999999999999E-2</v>
      </c>
      <c r="C497" s="98">
        <v>2.733E-2</v>
      </c>
      <c r="D497" s="98">
        <v>3.0870000000000002E-2</v>
      </c>
      <c r="E497" s="98">
        <v>3.1019999999999999E-2</v>
      </c>
      <c r="F497" s="98">
        <v>3.1519999999999999E-2</v>
      </c>
      <c r="G497" s="98">
        <v>2.8539999999999999E-2</v>
      </c>
      <c r="H497" s="98">
        <v>3.7289999999999997E-2</v>
      </c>
      <c r="I497" s="98">
        <v>3.8240000000000003E-2</v>
      </c>
      <c r="J497" s="97">
        <v>4.9500000000000002E-2</v>
      </c>
      <c r="K497" s="98">
        <v>5.8459999999999998E-2</v>
      </c>
      <c r="L497" s="98">
        <v>6.4740000000000006E-2</v>
      </c>
      <c r="M497" s="92" t="s">
        <v>115</v>
      </c>
    </row>
    <row r="498" spans="1:13" x14ac:dyDescent="0.25">
      <c r="A498" s="91" t="s">
        <v>116</v>
      </c>
      <c r="B498" s="92" t="s">
        <v>115</v>
      </c>
      <c r="C498" s="98">
        <v>2.9620799999999998</v>
      </c>
      <c r="D498" s="97">
        <v>3.1465999999999998</v>
      </c>
      <c r="E498" s="98">
        <v>3.4247899999999998</v>
      </c>
      <c r="F498" s="98">
        <v>4.1457899999999999</v>
      </c>
      <c r="G498" s="98">
        <v>5.6885599999999998</v>
      </c>
      <c r="H498" s="98">
        <v>6.6534700000000004</v>
      </c>
      <c r="I498" s="98">
        <v>7.4559600000000001</v>
      </c>
      <c r="J498" s="97">
        <v>9.4743999999999993</v>
      </c>
      <c r="K498" s="97">
        <v>9.7972999999999999</v>
      </c>
      <c r="L498" s="98">
        <v>7.73949</v>
      </c>
      <c r="M498" s="92" t="s">
        <v>115</v>
      </c>
    </row>
    <row r="500" spans="1:13" x14ac:dyDescent="0.25">
      <c r="A500" s="89" t="s">
        <v>240</v>
      </c>
    </row>
    <row r="501" spans="1:13" x14ac:dyDescent="0.25">
      <c r="A501" s="89" t="s">
        <v>115</v>
      </c>
      <c r="B501" s="89" t="s">
        <v>241</v>
      </c>
    </row>
    <row r="503" spans="1:13" x14ac:dyDescent="0.25">
      <c r="A503" s="89" t="s">
        <v>219</v>
      </c>
      <c r="B503" s="89" t="s">
        <v>260</v>
      </c>
    </row>
    <row r="504" spans="1:13" x14ac:dyDescent="0.25">
      <c r="A504" s="89" t="s">
        <v>221</v>
      </c>
      <c r="B504" s="89" t="s">
        <v>247</v>
      </c>
    </row>
    <row r="505" spans="1:13" x14ac:dyDescent="0.25">
      <c r="A505" s="89" t="s">
        <v>223</v>
      </c>
      <c r="B505" s="89" t="s">
        <v>224</v>
      </c>
    </row>
    <row r="507" spans="1:13" x14ac:dyDescent="0.25">
      <c r="A507" s="91" t="s">
        <v>225</v>
      </c>
      <c r="B507" s="91" t="s">
        <v>226</v>
      </c>
      <c r="C507" s="91" t="s">
        <v>227</v>
      </c>
      <c r="D507" s="91" t="s">
        <v>228</v>
      </c>
      <c r="E507" s="91" t="s">
        <v>229</v>
      </c>
      <c r="F507" s="91" t="s">
        <v>230</v>
      </c>
      <c r="G507" s="91" t="s">
        <v>231</v>
      </c>
      <c r="H507" s="91" t="s">
        <v>232</v>
      </c>
      <c r="I507" s="91" t="s">
        <v>233</v>
      </c>
      <c r="J507" s="91" t="s">
        <v>234</v>
      </c>
      <c r="K507" s="91" t="s">
        <v>235</v>
      </c>
      <c r="L507" s="91" t="s">
        <v>236</v>
      </c>
      <c r="M507" s="91" t="s">
        <v>237</v>
      </c>
    </row>
    <row r="508" spans="1:13" x14ac:dyDescent="0.25">
      <c r="A508" s="91" t="s">
        <v>238</v>
      </c>
      <c r="B508" s="92" t="s">
        <v>115</v>
      </c>
      <c r="C508" s="98">
        <v>10.76802</v>
      </c>
      <c r="D508" s="98">
        <v>10.744759999999999</v>
      </c>
      <c r="E508" s="98">
        <v>9.8105600000000006</v>
      </c>
      <c r="F508" s="98">
        <v>10.58686</v>
      </c>
      <c r="G508" s="98">
        <v>11.05001</v>
      </c>
      <c r="H508" s="98">
        <v>9.4092500000000001</v>
      </c>
      <c r="I508" s="98">
        <v>8.7795100000000001</v>
      </c>
      <c r="J508" s="98">
        <v>6.5931199999999999</v>
      </c>
      <c r="K508" s="93">
        <v>5.5650000000000004</v>
      </c>
      <c r="L508" s="98">
        <v>6.4593600000000002</v>
      </c>
      <c r="M508" s="98">
        <v>6.3534499999999996</v>
      </c>
    </row>
    <row r="509" spans="1:13" x14ac:dyDescent="0.25">
      <c r="A509" s="91" t="s">
        <v>239</v>
      </c>
      <c r="B509" s="92" t="s">
        <v>115</v>
      </c>
      <c r="C509" s="98">
        <v>11.17853</v>
      </c>
      <c r="D509" s="97">
        <v>11.0724</v>
      </c>
      <c r="E509" s="98">
        <v>10.14391</v>
      </c>
      <c r="F509" s="98">
        <v>10.87481</v>
      </c>
      <c r="G509" s="98">
        <v>11.34469</v>
      </c>
      <c r="H509" s="98">
        <v>9.7149699999999992</v>
      </c>
      <c r="I509" s="98">
        <v>9.0510199999999994</v>
      </c>
      <c r="J509" s="98">
        <v>6.8782300000000003</v>
      </c>
      <c r="K509" s="98">
        <v>5.85588</v>
      </c>
      <c r="L509" s="98">
        <v>6.7408299999999999</v>
      </c>
      <c r="M509" s="98">
        <v>6.6406900000000002</v>
      </c>
    </row>
    <row r="510" spans="1:13" x14ac:dyDescent="0.25">
      <c r="A510" s="91" t="s">
        <v>106</v>
      </c>
      <c r="B510" s="98">
        <v>3.3860000000000001E-2</v>
      </c>
      <c r="C510" s="98">
        <v>3.567E-2</v>
      </c>
      <c r="D510" s="98">
        <v>3.3669999999999999E-2</v>
      </c>
      <c r="E510" s="98">
        <v>3.4939999999999999E-2</v>
      </c>
      <c r="F510" s="98">
        <v>2.887E-2</v>
      </c>
      <c r="G510" s="98">
        <v>1.891E-2</v>
      </c>
      <c r="H510" s="98">
        <v>1.529E-2</v>
      </c>
      <c r="I510" s="98">
        <v>1.0670000000000001E-2</v>
      </c>
      <c r="J510" s="97">
        <v>9.9000000000000008E-3</v>
      </c>
      <c r="K510" s="98">
        <v>9.2399999999999999E-3</v>
      </c>
      <c r="L510" s="98">
        <v>1.3480000000000001E-2</v>
      </c>
      <c r="M510" s="98">
        <v>1.5440000000000001E-2</v>
      </c>
    </row>
    <row r="511" spans="1:13" x14ac:dyDescent="0.25">
      <c r="A511" s="91" t="s">
        <v>109</v>
      </c>
      <c r="B511" s="92" t="s">
        <v>115</v>
      </c>
      <c r="C511" s="97">
        <v>3.3E-3</v>
      </c>
      <c r="D511" s="98">
        <v>2.65E-3</v>
      </c>
      <c r="E511" s="98">
        <v>2.3500000000000001E-3</v>
      </c>
      <c r="F511" s="98">
        <v>2.0400000000000001E-3</v>
      </c>
      <c r="G511" s="98">
        <v>2.7100000000000002E-3</v>
      </c>
      <c r="H511" s="98">
        <v>1.81E-3</v>
      </c>
      <c r="I511" s="98">
        <v>1.72E-3</v>
      </c>
      <c r="J511" s="98">
        <v>1.5299999999999999E-3</v>
      </c>
      <c r="K511" s="98">
        <v>1.56E-3</v>
      </c>
      <c r="L511" s="98">
        <v>1.64E-3</v>
      </c>
      <c r="M511" s="97">
        <v>1.6999999999999999E-3</v>
      </c>
    </row>
    <row r="512" spans="1:13" x14ac:dyDescent="0.25">
      <c r="A512" s="91" t="s">
        <v>111</v>
      </c>
      <c r="B512" s="92" t="s">
        <v>115</v>
      </c>
      <c r="C512" s="98">
        <v>6.1799999999999997E-3</v>
      </c>
      <c r="D512" s="98">
        <v>5.6499999999999996E-3</v>
      </c>
      <c r="E512" s="98">
        <v>5.0699999999999999E-3</v>
      </c>
      <c r="F512" s="98">
        <v>4.3499999999999997E-3</v>
      </c>
      <c r="G512" s="98">
        <v>3.2299999999999998E-3</v>
      </c>
      <c r="H512" s="98">
        <v>2.9299999999999999E-3</v>
      </c>
      <c r="I512" s="98">
        <v>2.7200000000000002E-3</v>
      </c>
      <c r="J512" s="98">
        <v>2.64E-3</v>
      </c>
      <c r="K512" s="98">
        <v>2.4399999999999999E-3</v>
      </c>
      <c r="L512" s="97">
        <v>2.3E-3</v>
      </c>
      <c r="M512" s="97">
        <v>2.3E-3</v>
      </c>
    </row>
    <row r="513" spans="1:13" x14ac:dyDescent="0.25">
      <c r="A513" s="91" t="s">
        <v>114</v>
      </c>
      <c r="B513" s="98">
        <v>1.8000000000000001E-4</v>
      </c>
      <c r="C513" s="97">
        <v>2.0000000000000001E-4</v>
      </c>
      <c r="D513" s="98">
        <v>2.2000000000000001E-4</v>
      </c>
      <c r="E513" s="98">
        <v>2.3000000000000001E-4</v>
      </c>
      <c r="F513" s="98">
        <v>2.2000000000000001E-4</v>
      </c>
      <c r="G513" s="98">
        <v>2.5000000000000001E-4</v>
      </c>
      <c r="H513" s="98">
        <v>2.5000000000000001E-4</v>
      </c>
      <c r="I513" s="98">
        <v>2.5999999999999998E-4</v>
      </c>
      <c r="J513" s="98">
        <v>2.7999999999999998E-4</v>
      </c>
      <c r="K513" s="98">
        <v>3.2000000000000003E-4</v>
      </c>
      <c r="L513" s="98">
        <v>3.5E-4</v>
      </c>
      <c r="M513" s="92" t="s">
        <v>115</v>
      </c>
    </row>
    <row r="514" spans="1:13" x14ac:dyDescent="0.25">
      <c r="A514" s="91" t="s">
        <v>116</v>
      </c>
      <c r="B514" s="92" t="s">
        <v>115</v>
      </c>
      <c r="C514" s="98">
        <v>2.48E-3</v>
      </c>
      <c r="D514" s="98">
        <v>2.49E-3</v>
      </c>
      <c r="E514" s="97">
        <v>3.3999999999999998E-3</v>
      </c>
      <c r="F514" s="98">
        <v>2.4599999999999999E-3</v>
      </c>
      <c r="G514" s="98">
        <v>1.98E-3</v>
      </c>
      <c r="H514" s="98">
        <v>2.0200000000000001E-3</v>
      </c>
      <c r="I514" s="98">
        <v>1.8699999999999999E-3</v>
      </c>
      <c r="J514" s="98">
        <v>1.5299999999999999E-3</v>
      </c>
      <c r="K514" s="98">
        <v>1.7600000000000001E-3</v>
      </c>
      <c r="L514" s="98">
        <v>1.6800000000000001E-3</v>
      </c>
      <c r="M514" s="92" t="s">
        <v>115</v>
      </c>
    </row>
    <row r="516" spans="1:13" x14ac:dyDescent="0.25">
      <c r="A516" s="89" t="s">
        <v>240</v>
      </c>
    </row>
    <row r="517" spans="1:13" x14ac:dyDescent="0.25">
      <c r="A517" s="89" t="s">
        <v>115</v>
      </c>
      <c r="B517" s="89" t="s">
        <v>241</v>
      </c>
    </row>
    <row r="519" spans="1:13" x14ac:dyDescent="0.25">
      <c r="A519" s="89" t="s">
        <v>219</v>
      </c>
      <c r="B519" s="89" t="s">
        <v>260</v>
      </c>
    </row>
    <row r="520" spans="1:13" x14ac:dyDescent="0.25">
      <c r="A520" s="89" t="s">
        <v>221</v>
      </c>
      <c r="B520" s="89" t="s">
        <v>248</v>
      </c>
    </row>
    <row r="521" spans="1:13" x14ac:dyDescent="0.25">
      <c r="A521" s="89" t="s">
        <v>223</v>
      </c>
      <c r="B521" s="89" t="s">
        <v>224</v>
      </c>
    </row>
    <row r="523" spans="1:13" x14ac:dyDescent="0.25">
      <c r="A523" s="91" t="s">
        <v>225</v>
      </c>
      <c r="B523" s="91" t="s">
        <v>226</v>
      </c>
      <c r="C523" s="91" t="s">
        <v>227</v>
      </c>
      <c r="D523" s="91" t="s">
        <v>228</v>
      </c>
      <c r="E523" s="91" t="s">
        <v>229</v>
      </c>
      <c r="F523" s="91" t="s">
        <v>230</v>
      </c>
      <c r="G523" s="91" t="s">
        <v>231</v>
      </c>
      <c r="H523" s="91" t="s">
        <v>232</v>
      </c>
      <c r="I523" s="91" t="s">
        <v>233</v>
      </c>
      <c r="J523" s="91" t="s">
        <v>234</v>
      </c>
      <c r="K523" s="91" t="s">
        <v>235</v>
      </c>
      <c r="L523" s="91" t="s">
        <v>236</v>
      </c>
      <c r="M523" s="91" t="s">
        <v>237</v>
      </c>
    </row>
    <row r="524" spans="1:13" x14ac:dyDescent="0.25">
      <c r="A524" s="91" t="s">
        <v>238</v>
      </c>
      <c r="B524" s="92" t="s">
        <v>115</v>
      </c>
      <c r="C524" s="97">
        <v>3.5081000000000002</v>
      </c>
      <c r="D524" s="97">
        <v>3.3517000000000001</v>
      </c>
      <c r="E524" s="98">
        <v>3.1564700000000001</v>
      </c>
      <c r="F524" s="97">
        <v>3.4702000000000002</v>
      </c>
      <c r="G524" s="98">
        <v>3.4821300000000002</v>
      </c>
      <c r="H524" s="98">
        <v>2.8507500000000001</v>
      </c>
      <c r="I524" s="98">
        <v>2.83413</v>
      </c>
      <c r="J524" s="98">
        <v>2.8247800000000001</v>
      </c>
      <c r="K524" s="98">
        <v>2.1177700000000002</v>
      </c>
      <c r="L524" s="98">
        <v>2.3565100000000001</v>
      </c>
      <c r="M524" s="98">
        <v>2.3256100000000002</v>
      </c>
    </row>
    <row r="525" spans="1:13" x14ac:dyDescent="0.25">
      <c r="A525" s="91" t="s">
        <v>239</v>
      </c>
      <c r="B525" s="92" t="s">
        <v>115</v>
      </c>
      <c r="C525" s="98">
        <v>3.61172</v>
      </c>
      <c r="D525" s="98">
        <v>3.4306100000000002</v>
      </c>
      <c r="E525" s="98">
        <v>3.2372700000000001</v>
      </c>
      <c r="F525" s="98">
        <v>3.5410900000000001</v>
      </c>
      <c r="G525" s="98">
        <v>3.5557599999999998</v>
      </c>
      <c r="H525" s="98">
        <v>2.9211200000000002</v>
      </c>
      <c r="I525" s="98">
        <v>2.8962400000000001</v>
      </c>
      <c r="J525" s="98">
        <v>2.8910200000000001</v>
      </c>
      <c r="K525" s="98">
        <v>2.1853199999999999</v>
      </c>
      <c r="L525" s="97">
        <v>2.4218999999999999</v>
      </c>
      <c r="M525" s="98">
        <v>2.3917199999999998</v>
      </c>
    </row>
    <row r="526" spans="1:13" x14ac:dyDescent="0.25">
      <c r="A526" s="91" t="s">
        <v>106</v>
      </c>
      <c r="B526" s="98">
        <v>2.3470000000000001E-2</v>
      </c>
      <c r="C526" s="98">
        <v>2.4230000000000002E-2</v>
      </c>
      <c r="D526" s="98">
        <v>2.231E-2</v>
      </c>
      <c r="E526" s="98">
        <v>2.213E-2</v>
      </c>
      <c r="F526" s="98">
        <v>1.7569999999999999E-2</v>
      </c>
      <c r="G526" s="98">
        <v>1.111E-2</v>
      </c>
      <c r="H526" s="98">
        <v>8.7299999999999999E-3</v>
      </c>
      <c r="I526" s="98">
        <v>5.7800000000000004E-3</v>
      </c>
      <c r="J526" s="98">
        <v>5.3099999999999996E-3</v>
      </c>
      <c r="K526" s="98">
        <v>5.0899999999999999E-3</v>
      </c>
      <c r="L526" s="98">
        <v>7.2399999999999999E-3</v>
      </c>
      <c r="M526" s="98">
        <v>7.8399999999999997E-3</v>
      </c>
    </row>
    <row r="527" spans="1:13" x14ac:dyDescent="0.25">
      <c r="A527" s="91" t="s">
        <v>109</v>
      </c>
      <c r="B527" s="92" t="s">
        <v>115</v>
      </c>
      <c r="C527" s="97">
        <v>7.7999999999999996E-3</v>
      </c>
      <c r="D527" s="98">
        <v>5.0099999999999997E-3</v>
      </c>
      <c r="E527" s="98">
        <v>4.3299999999999996E-3</v>
      </c>
      <c r="F527" s="98">
        <v>3.0500000000000002E-3</v>
      </c>
      <c r="G527" s="98">
        <v>3.5599999999999998E-3</v>
      </c>
      <c r="H527" s="98">
        <v>2.7200000000000002E-3</v>
      </c>
      <c r="I527" s="98">
        <v>2.5200000000000001E-3</v>
      </c>
      <c r="J527" s="98">
        <v>9.1E-4</v>
      </c>
      <c r="K527" s="98">
        <v>9.1E-4</v>
      </c>
      <c r="L527" s="98">
        <v>9.2000000000000003E-4</v>
      </c>
      <c r="M527" s="98">
        <v>9.3999999999999997E-4</v>
      </c>
    </row>
    <row r="528" spans="1:13" x14ac:dyDescent="0.25">
      <c r="A528" s="91" t="s">
        <v>111</v>
      </c>
      <c r="B528" s="92" t="s">
        <v>115</v>
      </c>
      <c r="C528" s="98">
        <v>1.367E-2</v>
      </c>
      <c r="D528" s="98">
        <v>1.171E-2</v>
      </c>
      <c r="E528" s="98">
        <v>9.3100000000000006E-3</v>
      </c>
      <c r="F528" s="98">
        <v>8.3499999999999998E-3</v>
      </c>
      <c r="G528" s="98">
        <v>5.3400000000000001E-3</v>
      </c>
      <c r="H528" s="97">
        <v>4.5999999999999999E-3</v>
      </c>
      <c r="I528" s="98">
        <v>4.0699999999999998E-3</v>
      </c>
      <c r="J528" s="98">
        <v>3.6700000000000001E-3</v>
      </c>
      <c r="K528" s="98">
        <v>3.3400000000000001E-3</v>
      </c>
      <c r="L528" s="98">
        <v>3.1900000000000001E-3</v>
      </c>
      <c r="M528" s="98">
        <v>3.46E-3</v>
      </c>
    </row>
    <row r="529" spans="1:13" x14ac:dyDescent="0.25">
      <c r="A529" s="91" t="s">
        <v>114</v>
      </c>
      <c r="B529" s="98">
        <v>2.5000000000000001E-4</v>
      </c>
      <c r="C529" s="98">
        <v>2.5000000000000001E-4</v>
      </c>
      <c r="D529" s="98">
        <v>2.5999999999999998E-4</v>
      </c>
      <c r="E529" s="98">
        <v>2.4000000000000001E-4</v>
      </c>
      <c r="F529" s="98">
        <v>2.3000000000000001E-4</v>
      </c>
      <c r="G529" s="98">
        <v>2.2000000000000001E-4</v>
      </c>
      <c r="H529" s="98">
        <v>2.3000000000000001E-4</v>
      </c>
      <c r="I529" s="98">
        <v>2.1000000000000001E-4</v>
      </c>
      <c r="J529" s="98">
        <v>1.9000000000000001E-4</v>
      </c>
      <c r="K529" s="98">
        <v>1.7000000000000001E-4</v>
      </c>
      <c r="L529" s="98">
        <v>1.8000000000000001E-4</v>
      </c>
      <c r="M529" s="92" t="s">
        <v>115</v>
      </c>
    </row>
    <row r="530" spans="1:13" x14ac:dyDescent="0.25">
      <c r="A530" s="91" t="s">
        <v>116</v>
      </c>
      <c r="B530" s="92" t="s">
        <v>115</v>
      </c>
      <c r="C530" s="98">
        <v>5.4000000000000001E-4</v>
      </c>
      <c r="D530" s="98">
        <v>5.1999999999999995E-4</v>
      </c>
      <c r="E530" s="98">
        <v>8.8000000000000003E-4</v>
      </c>
      <c r="F530" s="98">
        <v>3.5E-4</v>
      </c>
      <c r="G530" s="98">
        <v>2.9E-4</v>
      </c>
      <c r="H530" s="98">
        <v>2.9E-4</v>
      </c>
      <c r="I530" s="98">
        <v>2.7999999999999998E-4</v>
      </c>
      <c r="J530" s="98">
        <v>2.3000000000000001E-4</v>
      </c>
      <c r="K530" s="98">
        <v>2.4000000000000001E-4</v>
      </c>
      <c r="L530" s="98">
        <v>2.7E-4</v>
      </c>
      <c r="M530" s="92" t="s">
        <v>115</v>
      </c>
    </row>
    <row r="532" spans="1:13" x14ac:dyDescent="0.25">
      <c r="A532" s="89" t="s">
        <v>240</v>
      </c>
    </row>
    <row r="533" spans="1:13" x14ac:dyDescent="0.25">
      <c r="A533" s="89" t="s">
        <v>115</v>
      </c>
      <c r="B533" s="89" t="s">
        <v>241</v>
      </c>
    </row>
    <row r="535" spans="1:13" x14ac:dyDescent="0.25">
      <c r="A535" s="89" t="s">
        <v>219</v>
      </c>
      <c r="B535" s="89" t="s">
        <v>260</v>
      </c>
    </row>
    <row r="536" spans="1:13" x14ac:dyDescent="0.25">
      <c r="A536" s="89" t="s">
        <v>221</v>
      </c>
      <c r="B536" s="89" t="s">
        <v>249</v>
      </c>
    </row>
    <row r="537" spans="1:13" x14ac:dyDescent="0.25">
      <c r="A537" s="89" t="s">
        <v>223</v>
      </c>
      <c r="B537" s="89" t="s">
        <v>224</v>
      </c>
    </row>
    <row r="539" spans="1:13" x14ac:dyDescent="0.25">
      <c r="A539" s="91" t="s">
        <v>225</v>
      </c>
      <c r="B539" s="91" t="s">
        <v>226</v>
      </c>
      <c r="C539" s="91" t="s">
        <v>227</v>
      </c>
      <c r="D539" s="91" t="s">
        <v>228</v>
      </c>
      <c r="E539" s="91" t="s">
        <v>229</v>
      </c>
      <c r="F539" s="91" t="s">
        <v>230</v>
      </c>
      <c r="G539" s="91" t="s">
        <v>231</v>
      </c>
      <c r="H539" s="91" t="s">
        <v>232</v>
      </c>
      <c r="I539" s="91" t="s">
        <v>233</v>
      </c>
      <c r="J539" s="91" t="s">
        <v>234</v>
      </c>
      <c r="K539" s="91" t="s">
        <v>235</v>
      </c>
      <c r="L539" s="91" t="s">
        <v>236</v>
      </c>
      <c r="M539" s="91" t="s">
        <v>237</v>
      </c>
    </row>
    <row r="540" spans="1:13" x14ac:dyDescent="0.25">
      <c r="A540" s="91" t="s">
        <v>238</v>
      </c>
      <c r="B540" s="92" t="s">
        <v>115</v>
      </c>
      <c r="C540" s="98">
        <v>4.5386600000000001</v>
      </c>
      <c r="D540" s="98">
        <v>4.2880099999999999</v>
      </c>
      <c r="E540" s="98">
        <v>3.4558300000000002</v>
      </c>
      <c r="F540" s="98">
        <v>4.2124100000000002</v>
      </c>
      <c r="G540" s="98">
        <v>4.23102</v>
      </c>
      <c r="H540" s="98">
        <v>3.2791199999999998</v>
      </c>
      <c r="I540" s="97">
        <v>3.0577000000000001</v>
      </c>
      <c r="J540" s="98">
        <v>2.8306100000000001</v>
      </c>
      <c r="K540" s="98">
        <v>2.52563</v>
      </c>
      <c r="L540" s="98">
        <v>2.9078900000000001</v>
      </c>
      <c r="M540" s="98">
        <v>2.86972</v>
      </c>
    </row>
    <row r="541" spans="1:13" x14ac:dyDescent="0.25">
      <c r="A541" s="91" t="s">
        <v>239</v>
      </c>
      <c r="B541" s="92" t="s">
        <v>115</v>
      </c>
      <c r="C541" s="98">
        <v>4.5423499999999999</v>
      </c>
      <c r="D541" s="98">
        <v>4.2912699999999999</v>
      </c>
      <c r="E541" s="98">
        <v>3.45906</v>
      </c>
      <c r="F541" s="98">
        <v>4.2155699999999996</v>
      </c>
      <c r="G541" s="98">
        <v>4.23393</v>
      </c>
      <c r="H541" s="98">
        <v>3.2815500000000002</v>
      </c>
      <c r="I541" s="98">
        <v>3.0593900000000001</v>
      </c>
      <c r="J541" s="98">
        <v>2.8322500000000002</v>
      </c>
      <c r="K541" s="98">
        <v>2.5272299999999999</v>
      </c>
      <c r="L541" s="98">
        <v>2.90937</v>
      </c>
      <c r="M541" s="98">
        <v>2.8711799999999998</v>
      </c>
    </row>
    <row r="542" spans="1:13" x14ac:dyDescent="0.25">
      <c r="A542" s="91" t="s">
        <v>106</v>
      </c>
      <c r="B542" s="98">
        <v>1.6539999999999999E-2</v>
      </c>
      <c r="C542" s="98">
        <v>1.6760000000000001E-2</v>
      </c>
      <c r="D542" s="98">
        <v>1.494E-2</v>
      </c>
      <c r="E542" s="98">
        <v>1.438E-2</v>
      </c>
      <c r="F542" s="97">
        <v>1.1299999999999999E-2</v>
      </c>
      <c r="G542" s="98">
        <v>7.0200000000000002E-3</v>
      </c>
      <c r="H542" s="98">
        <v>5.5100000000000001E-3</v>
      </c>
      <c r="I542" s="98">
        <v>3.6099999999999999E-3</v>
      </c>
      <c r="J542" s="98">
        <v>3.2699999999999999E-3</v>
      </c>
      <c r="K542" s="98">
        <v>2.6800000000000001E-3</v>
      </c>
      <c r="L542" s="97">
        <v>3.7000000000000002E-3</v>
      </c>
      <c r="M542" s="98">
        <v>4.15E-3</v>
      </c>
    </row>
    <row r="543" spans="1:13" x14ac:dyDescent="0.25">
      <c r="A543" s="91" t="s">
        <v>109</v>
      </c>
      <c r="B543" s="92" t="s">
        <v>115</v>
      </c>
      <c r="C543" s="98">
        <v>1.4579999999999999E-2</v>
      </c>
      <c r="D543" s="98">
        <v>2.1160000000000002E-2</v>
      </c>
      <c r="E543" s="98">
        <v>2.0750000000000001E-2</v>
      </c>
      <c r="F543" s="98">
        <v>2.1129999999999999E-2</v>
      </c>
      <c r="G543" s="98">
        <v>1.661E-2</v>
      </c>
      <c r="H543" s="93">
        <v>1.4E-2</v>
      </c>
      <c r="I543" s="98">
        <v>8.9700000000000005E-3</v>
      </c>
      <c r="J543" s="98">
        <v>7.9100000000000004E-3</v>
      </c>
      <c r="K543" s="98">
        <v>7.8100000000000001E-3</v>
      </c>
      <c r="L543" s="98">
        <v>7.5300000000000002E-3</v>
      </c>
      <c r="M543" s="97">
        <v>7.7000000000000002E-3</v>
      </c>
    </row>
    <row r="544" spans="1:13" x14ac:dyDescent="0.25">
      <c r="A544" s="91" t="s">
        <v>111</v>
      </c>
      <c r="B544" s="92" t="s">
        <v>115</v>
      </c>
      <c r="C544" s="98">
        <v>5.8599999999999998E-3</v>
      </c>
      <c r="D544" s="98">
        <v>5.3600000000000002E-3</v>
      </c>
      <c r="E544" s="98">
        <v>5.11E-3</v>
      </c>
      <c r="F544" s="98">
        <v>3.4099999999999998E-3</v>
      </c>
      <c r="G544" s="98">
        <v>2.5200000000000001E-3</v>
      </c>
      <c r="H544" s="97">
        <v>2.0999999999999999E-3</v>
      </c>
      <c r="I544" s="98">
        <v>1.74E-3</v>
      </c>
      <c r="J544" s="97">
        <v>1.6000000000000001E-3</v>
      </c>
      <c r="K544" s="98">
        <v>1.67E-3</v>
      </c>
      <c r="L544" s="98">
        <v>1.7099999999999999E-3</v>
      </c>
      <c r="M544" s="98">
        <v>1.75E-3</v>
      </c>
    </row>
    <row r="545" spans="1:13" x14ac:dyDescent="0.25">
      <c r="A545" s="91" t="s">
        <v>114</v>
      </c>
      <c r="B545" s="98">
        <v>1.7000000000000001E-4</v>
      </c>
      <c r="C545" s="98">
        <v>2.5000000000000001E-4</v>
      </c>
      <c r="D545" s="98">
        <v>3.4000000000000002E-4</v>
      </c>
      <c r="E545" s="98">
        <v>6.2E-4</v>
      </c>
      <c r="F545" s="98">
        <v>7.6000000000000004E-4</v>
      </c>
      <c r="G545" s="97">
        <v>4.0000000000000002E-4</v>
      </c>
      <c r="H545" s="98">
        <v>2.7E-4</v>
      </c>
      <c r="I545" s="98">
        <v>2.3000000000000001E-4</v>
      </c>
      <c r="J545" s="98">
        <v>2.5000000000000001E-4</v>
      </c>
      <c r="K545" s="98">
        <v>2.5000000000000001E-4</v>
      </c>
      <c r="L545" s="98">
        <v>2.4000000000000001E-4</v>
      </c>
      <c r="M545" s="92" t="s">
        <v>115</v>
      </c>
    </row>
    <row r="546" spans="1:13" x14ac:dyDescent="0.25">
      <c r="A546" s="91" t="s">
        <v>116</v>
      </c>
      <c r="B546" s="92" t="s">
        <v>115</v>
      </c>
      <c r="C546" s="97">
        <v>1E-4</v>
      </c>
      <c r="D546" s="98">
        <v>1.2999999999999999E-4</v>
      </c>
      <c r="E546" s="98">
        <v>3.4000000000000002E-4</v>
      </c>
      <c r="F546" s="98">
        <v>6.9999999999999994E-5</v>
      </c>
      <c r="G546" s="98">
        <v>6.9999999999999994E-5</v>
      </c>
      <c r="H546" s="98">
        <v>4.0000000000000003E-5</v>
      </c>
      <c r="I546" s="98">
        <v>2.0000000000000002E-5</v>
      </c>
      <c r="J546" s="98">
        <v>1.0000000000000001E-5</v>
      </c>
      <c r="K546" s="98">
        <v>2.0000000000000002E-5</v>
      </c>
      <c r="L546" s="98">
        <v>3.0000000000000001E-5</v>
      </c>
      <c r="M546" s="92" t="s">
        <v>115</v>
      </c>
    </row>
    <row r="548" spans="1:13" x14ac:dyDescent="0.25">
      <c r="A548" s="89" t="s">
        <v>240</v>
      </c>
    </row>
    <row r="549" spans="1:13" x14ac:dyDescent="0.25">
      <c r="A549" s="89" t="s">
        <v>115</v>
      </c>
      <c r="B549" s="89" t="s">
        <v>241</v>
      </c>
    </row>
    <row r="551" spans="1:13" x14ac:dyDescent="0.25">
      <c r="A551" s="89" t="s">
        <v>219</v>
      </c>
      <c r="B551" s="89" t="s">
        <v>260</v>
      </c>
    </row>
    <row r="552" spans="1:13" x14ac:dyDescent="0.25">
      <c r="A552" s="89" t="s">
        <v>221</v>
      </c>
      <c r="B552" s="89" t="s">
        <v>250</v>
      </c>
    </row>
    <row r="553" spans="1:13" x14ac:dyDescent="0.25">
      <c r="A553" s="89" t="s">
        <v>223</v>
      </c>
      <c r="B553" s="89" t="s">
        <v>224</v>
      </c>
    </row>
    <row r="555" spans="1:13" x14ac:dyDescent="0.25">
      <c r="A555" s="91" t="s">
        <v>225</v>
      </c>
      <c r="B555" s="91" t="s">
        <v>226</v>
      </c>
      <c r="C555" s="91" t="s">
        <v>227</v>
      </c>
      <c r="D555" s="91" t="s">
        <v>228</v>
      </c>
      <c r="E555" s="91" t="s">
        <v>229</v>
      </c>
      <c r="F555" s="91" t="s">
        <v>230</v>
      </c>
      <c r="G555" s="91" t="s">
        <v>231</v>
      </c>
      <c r="H555" s="91" t="s">
        <v>232</v>
      </c>
      <c r="I555" s="91" t="s">
        <v>233</v>
      </c>
      <c r="J555" s="91" t="s">
        <v>234</v>
      </c>
      <c r="K555" s="91" t="s">
        <v>235</v>
      </c>
      <c r="L555" s="91" t="s">
        <v>236</v>
      </c>
      <c r="M555" s="91" t="s">
        <v>237</v>
      </c>
    </row>
    <row r="556" spans="1:13" x14ac:dyDescent="0.25">
      <c r="A556" s="91" t="s">
        <v>238</v>
      </c>
      <c r="B556" s="92" t="s">
        <v>115</v>
      </c>
      <c r="C556" s="98">
        <v>1.94513</v>
      </c>
      <c r="D556" s="98">
        <v>1.8789499999999999</v>
      </c>
      <c r="E556" s="98">
        <v>1.7471399999999999</v>
      </c>
      <c r="F556" s="98">
        <v>1.6605099999999999</v>
      </c>
      <c r="G556" s="98">
        <v>1.7874399999999999</v>
      </c>
      <c r="H556" s="98">
        <v>1.7120200000000001</v>
      </c>
      <c r="I556" s="98">
        <v>1.42883</v>
      </c>
      <c r="J556" s="98">
        <v>1.53535</v>
      </c>
      <c r="K556" s="98">
        <v>1.6000399999999999</v>
      </c>
      <c r="L556" s="97">
        <v>1.5966</v>
      </c>
      <c r="M556" s="98">
        <v>1.57483</v>
      </c>
    </row>
    <row r="557" spans="1:13" x14ac:dyDescent="0.25">
      <c r="A557" s="91" t="s">
        <v>239</v>
      </c>
      <c r="B557" s="92" t="s">
        <v>115</v>
      </c>
      <c r="C557" s="98">
        <v>2.0056600000000002</v>
      </c>
      <c r="D557" s="98">
        <v>1.9267700000000001</v>
      </c>
      <c r="E557" s="98">
        <v>1.79714</v>
      </c>
      <c r="F557" s="98">
        <v>1.7040900000000001</v>
      </c>
      <c r="G557" s="98">
        <v>1.8361700000000001</v>
      </c>
      <c r="H557" s="98">
        <v>1.7614300000000001</v>
      </c>
      <c r="I557" s="98">
        <v>1.47166</v>
      </c>
      <c r="J557" s="98">
        <v>1.5816300000000001</v>
      </c>
      <c r="K557" s="98">
        <v>1.6479900000000001</v>
      </c>
      <c r="L557" s="98">
        <v>1.6430400000000001</v>
      </c>
      <c r="M557" s="98">
        <v>1.6221699999999999</v>
      </c>
    </row>
    <row r="558" spans="1:13" x14ac:dyDescent="0.25">
      <c r="A558" s="91" t="s">
        <v>106</v>
      </c>
      <c r="B558" s="98">
        <v>1.4080000000000001E-2</v>
      </c>
      <c r="C558" s="98">
        <v>1.123E-2</v>
      </c>
      <c r="D558" s="98">
        <v>9.6500000000000006E-3</v>
      </c>
      <c r="E558" s="98">
        <v>1.0630000000000001E-2</v>
      </c>
      <c r="F558" s="98">
        <v>1.0330000000000001E-2</v>
      </c>
      <c r="G558" s="98">
        <v>7.2500000000000004E-3</v>
      </c>
      <c r="H558" s="98">
        <v>5.5399999999999998E-3</v>
      </c>
      <c r="I558" s="98">
        <v>3.8800000000000002E-3</v>
      </c>
      <c r="J558" s="98">
        <v>3.6800000000000001E-3</v>
      </c>
      <c r="K558" s="98">
        <v>3.3400000000000001E-3</v>
      </c>
      <c r="L558" s="98">
        <v>4.2700000000000004E-3</v>
      </c>
      <c r="M558" s="98">
        <v>4.3499999999999997E-3</v>
      </c>
    </row>
    <row r="559" spans="1:13" x14ac:dyDescent="0.25">
      <c r="A559" s="91" t="s">
        <v>109</v>
      </c>
      <c r="B559" s="92" t="s">
        <v>115</v>
      </c>
      <c r="C559" s="98">
        <v>3.066E-2</v>
      </c>
      <c r="D559" s="98">
        <v>2.4709999999999999E-2</v>
      </c>
      <c r="E559" s="98">
        <v>4.0640000000000003E-2</v>
      </c>
      <c r="F559" s="98">
        <v>1.9349999999999999E-2</v>
      </c>
      <c r="G559" s="98">
        <v>1.7149999999999999E-2</v>
      </c>
      <c r="H559" s="98">
        <v>1.508E-2</v>
      </c>
      <c r="I559" s="98">
        <v>1.5429999999999999E-2</v>
      </c>
      <c r="J559" s="98">
        <v>1.8610000000000002E-2</v>
      </c>
      <c r="K559" s="98">
        <v>1.8710000000000001E-2</v>
      </c>
      <c r="L559" s="97">
        <v>1.8800000000000001E-2</v>
      </c>
      <c r="M559" s="98">
        <v>1.8960000000000001E-2</v>
      </c>
    </row>
    <row r="560" spans="1:13" x14ac:dyDescent="0.25">
      <c r="A560" s="91" t="s">
        <v>111</v>
      </c>
      <c r="B560" s="92" t="s">
        <v>115</v>
      </c>
      <c r="C560" s="98">
        <v>0.23491999999999999</v>
      </c>
      <c r="D560" s="98">
        <v>0.19267000000000001</v>
      </c>
      <c r="E560" s="98">
        <v>0.11994</v>
      </c>
      <c r="F560" s="98">
        <v>0.23143</v>
      </c>
      <c r="G560" s="98">
        <v>0.32393</v>
      </c>
      <c r="H560" s="97">
        <v>0.3221</v>
      </c>
      <c r="I560" s="98">
        <v>0.18673000000000001</v>
      </c>
      <c r="J560" s="98">
        <v>0.18851999999999999</v>
      </c>
      <c r="K560" s="98">
        <v>0.28251999999999999</v>
      </c>
      <c r="L560" s="98">
        <v>0.22295000000000001</v>
      </c>
      <c r="M560" s="98">
        <v>0.22303999999999999</v>
      </c>
    </row>
    <row r="561" spans="1:13" x14ac:dyDescent="0.25">
      <c r="A561" s="91" t="s">
        <v>114</v>
      </c>
      <c r="B561" s="98">
        <v>2.4000000000000001E-4</v>
      </c>
      <c r="C561" s="98">
        <v>2.4000000000000001E-4</v>
      </c>
      <c r="D561" s="98">
        <v>2.2000000000000001E-4</v>
      </c>
      <c r="E561" s="98">
        <v>2.5000000000000001E-4</v>
      </c>
      <c r="F561" s="98">
        <v>2.7E-4</v>
      </c>
      <c r="G561" s="98">
        <v>2.5000000000000001E-4</v>
      </c>
      <c r="H561" s="98">
        <v>2.3000000000000001E-4</v>
      </c>
      <c r="I561" s="98">
        <v>2.5999999999999998E-4</v>
      </c>
      <c r="J561" s="98">
        <v>2.7E-4</v>
      </c>
      <c r="K561" s="98">
        <v>3.2000000000000003E-4</v>
      </c>
      <c r="L561" s="98">
        <v>3.6000000000000002E-4</v>
      </c>
      <c r="M561" s="92" t="s">
        <v>115</v>
      </c>
    </row>
    <row r="562" spans="1:13" x14ac:dyDescent="0.25">
      <c r="A562" s="91" t="s">
        <v>116</v>
      </c>
      <c r="B562" s="92" t="s">
        <v>115</v>
      </c>
      <c r="C562" s="98">
        <v>7.0899999999999999E-3</v>
      </c>
      <c r="D562" s="98">
        <v>8.7500000000000008E-3</v>
      </c>
      <c r="E562" s="98">
        <v>1.516E-2</v>
      </c>
      <c r="F562" s="98">
        <v>9.2099999999999994E-3</v>
      </c>
      <c r="G562" s="98">
        <v>6.0699999999999999E-3</v>
      </c>
      <c r="H562" s="98">
        <v>6.45E-3</v>
      </c>
      <c r="I562" s="98">
        <v>5.13E-3</v>
      </c>
      <c r="J562" s="98">
        <v>3.8300000000000001E-3</v>
      </c>
      <c r="K562" s="98">
        <v>4.6800000000000001E-3</v>
      </c>
      <c r="L562" s="98">
        <v>4.7299999999999998E-3</v>
      </c>
      <c r="M562" s="92" t="s">
        <v>115</v>
      </c>
    </row>
    <row r="564" spans="1:13" x14ac:dyDescent="0.25">
      <c r="A564" s="89" t="s">
        <v>240</v>
      </c>
    </row>
    <row r="565" spans="1:13" x14ac:dyDescent="0.25">
      <c r="A565" s="89" t="s">
        <v>115</v>
      </c>
      <c r="B565" s="89" t="s">
        <v>241</v>
      </c>
    </row>
    <row r="567" spans="1:13" x14ac:dyDescent="0.25">
      <c r="A567" s="89" t="s">
        <v>219</v>
      </c>
      <c r="B567" s="89" t="s">
        <v>260</v>
      </c>
    </row>
    <row r="568" spans="1:13" x14ac:dyDescent="0.25">
      <c r="A568" s="89" t="s">
        <v>221</v>
      </c>
      <c r="B568" s="89" t="s">
        <v>251</v>
      </c>
    </row>
    <row r="569" spans="1:13" x14ac:dyDescent="0.25">
      <c r="A569" s="89" t="s">
        <v>223</v>
      </c>
      <c r="B569" s="89" t="s">
        <v>224</v>
      </c>
    </row>
    <row r="571" spans="1:13" x14ac:dyDescent="0.25">
      <c r="A571" s="91" t="s">
        <v>225</v>
      </c>
      <c r="B571" s="91" t="s">
        <v>226</v>
      </c>
      <c r="C571" s="91" t="s">
        <v>227</v>
      </c>
      <c r="D571" s="91" t="s">
        <v>228</v>
      </c>
      <c r="E571" s="91" t="s">
        <v>229</v>
      </c>
      <c r="F571" s="91" t="s">
        <v>230</v>
      </c>
      <c r="G571" s="91" t="s">
        <v>231</v>
      </c>
      <c r="H571" s="91" t="s">
        <v>232</v>
      </c>
      <c r="I571" s="91" t="s">
        <v>233</v>
      </c>
      <c r="J571" s="91" t="s">
        <v>234</v>
      </c>
      <c r="K571" s="91" t="s">
        <v>235</v>
      </c>
      <c r="L571" s="91" t="s">
        <v>236</v>
      </c>
      <c r="M571" s="91" t="s">
        <v>237</v>
      </c>
    </row>
    <row r="572" spans="1:13" x14ac:dyDescent="0.25">
      <c r="A572" s="91" t="s">
        <v>238</v>
      </c>
      <c r="B572" s="92" t="s">
        <v>115</v>
      </c>
      <c r="C572" s="98">
        <v>8.4373100000000001</v>
      </c>
      <c r="D572" s="98">
        <v>8.3991600000000002</v>
      </c>
      <c r="E572" s="98">
        <v>7.6420500000000002</v>
      </c>
      <c r="F572" s="98">
        <v>7.19008</v>
      </c>
      <c r="G572" s="98">
        <v>8.0459800000000001</v>
      </c>
      <c r="H572" s="98">
        <v>6.6436200000000003</v>
      </c>
      <c r="I572" s="98">
        <v>6.1950200000000004</v>
      </c>
      <c r="J572" s="97">
        <v>5.2264999999999997</v>
      </c>
      <c r="K572" s="98">
        <v>4.7825899999999999</v>
      </c>
      <c r="L572" s="98">
        <v>5.3012600000000001</v>
      </c>
      <c r="M572" s="98">
        <v>5.2141500000000001</v>
      </c>
    </row>
    <row r="573" spans="1:13" x14ac:dyDescent="0.25">
      <c r="A573" s="91" t="s">
        <v>239</v>
      </c>
      <c r="B573" s="92" t="s">
        <v>115</v>
      </c>
      <c r="C573" s="98">
        <v>8.6290899999999997</v>
      </c>
      <c r="D573" s="98">
        <v>8.5566899999999997</v>
      </c>
      <c r="E573" s="97">
        <v>7.7962999999999996</v>
      </c>
      <c r="F573" s="98">
        <v>7.3256399999999999</v>
      </c>
      <c r="G573" s="98">
        <v>8.1868400000000001</v>
      </c>
      <c r="H573" s="98">
        <v>6.7710699999999999</v>
      </c>
      <c r="I573" s="98">
        <v>6.3104699999999996</v>
      </c>
      <c r="J573" s="98">
        <v>5.34856</v>
      </c>
      <c r="K573" s="98">
        <v>4.9072800000000001</v>
      </c>
      <c r="L573" s="97">
        <v>5.4203999999999999</v>
      </c>
      <c r="M573" s="98">
        <v>5.3348899999999997</v>
      </c>
    </row>
    <row r="574" spans="1:13" x14ac:dyDescent="0.25">
      <c r="A574" s="91" t="s">
        <v>106</v>
      </c>
      <c r="B574" s="98">
        <v>3.354E-2</v>
      </c>
      <c r="C574" s="98">
        <v>3.2829999999999998E-2</v>
      </c>
      <c r="D574" s="98">
        <v>3.141E-2</v>
      </c>
      <c r="E574" s="98">
        <v>3.091E-2</v>
      </c>
      <c r="F574" s="97">
        <v>2.23E-2</v>
      </c>
      <c r="G574" s="98">
        <v>1.494E-2</v>
      </c>
      <c r="H574" s="98">
        <v>1.1690000000000001E-2</v>
      </c>
      <c r="I574" s="98">
        <v>8.0800000000000004E-3</v>
      </c>
      <c r="J574" s="98">
        <v>7.8399999999999997E-3</v>
      </c>
      <c r="K574" s="98">
        <v>7.9699999999999997E-3</v>
      </c>
      <c r="L574" s="98">
        <v>1.051E-2</v>
      </c>
      <c r="M574" s="97">
        <v>1.18E-2</v>
      </c>
    </row>
    <row r="575" spans="1:13" x14ac:dyDescent="0.25">
      <c r="A575" s="91" t="s">
        <v>109</v>
      </c>
      <c r="B575" s="92" t="s">
        <v>115</v>
      </c>
      <c r="C575" s="98">
        <v>4.0600000000000002E-3</v>
      </c>
      <c r="D575" s="98">
        <v>3.7499999999999999E-3</v>
      </c>
      <c r="E575" s="98">
        <v>3.9399999999999999E-3</v>
      </c>
      <c r="F575" s="98">
        <v>3.4499999999999999E-3</v>
      </c>
      <c r="G575" s="98">
        <v>3.0899999999999999E-3</v>
      </c>
      <c r="H575" s="98">
        <v>3.16E-3</v>
      </c>
      <c r="I575" s="98">
        <v>2.0500000000000002E-3</v>
      </c>
      <c r="J575" s="98">
        <v>3.82E-3</v>
      </c>
      <c r="K575" s="98">
        <v>4.1900000000000001E-3</v>
      </c>
      <c r="L575" s="98">
        <v>4.2199999999999998E-3</v>
      </c>
      <c r="M575" s="98">
        <v>4.3600000000000002E-3</v>
      </c>
    </row>
    <row r="576" spans="1:13" x14ac:dyDescent="0.25">
      <c r="A576" s="91" t="s">
        <v>111</v>
      </c>
      <c r="B576" s="92" t="s">
        <v>115</v>
      </c>
      <c r="C576" s="98">
        <v>4.0140000000000002E-2</v>
      </c>
      <c r="D576" s="97">
        <v>3.5400000000000001E-2</v>
      </c>
      <c r="E576" s="98">
        <v>2.8639999999999999E-2</v>
      </c>
      <c r="F576" s="98">
        <v>2.4570000000000002E-2</v>
      </c>
      <c r="G576" s="98">
        <v>1.634E-2</v>
      </c>
      <c r="H576" s="98">
        <v>1.485E-2</v>
      </c>
      <c r="I576" s="98">
        <v>1.379E-2</v>
      </c>
      <c r="J576" s="98">
        <v>1.269E-2</v>
      </c>
      <c r="K576" s="98">
        <v>1.043E-2</v>
      </c>
      <c r="L576" s="98">
        <v>9.9399999999999992E-3</v>
      </c>
      <c r="M576" s="98">
        <v>1.048E-2</v>
      </c>
    </row>
    <row r="577" spans="1:13" x14ac:dyDescent="0.25">
      <c r="A577" s="91" t="s">
        <v>114</v>
      </c>
      <c r="B577" s="98">
        <v>3.6999999999999999E-4</v>
      </c>
      <c r="C577" s="98">
        <v>3.6999999999999999E-4</v>
      </c>
      <c r="D577" s="98">
        <v>3.8999999999999999E-4</v>
      </c>
      <c r="E577" s="98">
        <v>3.6000000000000002E-4</v>
      </c>
      <c r="F577" s="98">
        <v>3.2000000000000003E-4</v>
      </c>
      <c r="G577" s="98">
        <v>3.3E-4</v>
      </c>
      <c r="H577" s="97">
        <v>2.9999999999999997E-4</v>
      </c>
      <c r="I577" s="97">
        <v>2.9999999999999997E-4</v>
      </c>
      <c r="J577" s="98">
        <v>3.1E-4</v>
      </c>
      <c r="K577" s="98">
        <v>3.3E-4</v>
      </c>
      <c r="L577" s="98">
        <v>3.2000000000000003E-4</v>
      </c>
      <c r="M577" s="92" t="s">
        <v>115</v>
      </c>
    </row>
    <row r="578" spans="1:13" x14ac:dyDescent="0.25">
      <c r="A578" s="91" t="s">
        <v>116</v>
      </c>
      <c r="B578" s="92" t="s">
        <v>115</v>
      </c>
      <c r="C578" s="96">
        <v>0</v>
      </c>
      <c r="D578" s="96">
        <v>0</v>
      </c>
      <c r="E578" s="96">
        <v>0</v>
      </c>
      <c r="F578" s="96">
        <v>0</v>
      </c>
      <c r="G578" s="96">
        <v>0</v>
      </c>
      <c r="H578" s="96">
        <v>0</v>
      </c>
      <c r="I578" s="96">
        <v>0</v>
      </c>
      <c r="J578" s="96">
        <v>0</v>
      </c>
      <c r="K578" s="96">
        <v>0</v>
      </c>
      <c r="L578" s="96">
        <v>0</v>
      </c>
      <c r="M578" s="92" t="s">
        <v>115</v>
      </c>
    </row>
    <row r="580" spans="1:13" x14ac:dyDescent="0.25">
      <c r="A580" s="89" t="s">
        <v>240</v>
      </c>
    </row>
    <row r="581" spans="1:13" x14ac:dyDescent="0.25">
      <c r="A581" s="89" t="s">
        <v>115</v>
      </c>
      <c r="B581" s="89" t="s">
        <v>241</v>
      </c>
    </row>
    <row r="583" spans="1:13" x14ac:dyDescent="0.25">
      <c r="A583" s="89" t="s">
        <v>219</v>
      </c>
      <c r="B583" s="89" t="s">
        <v>260</v>
      </c>
    </row>
    <row r="584" spans="1:13" x14ac:dyDescent="0.25">
      <c r="A584" s="89" t="s">
        <v>221</v>
      </c>
      <c r="B584" s="89" t="s">
        <v>252</v>
      </c>
    </row>
    <row r="585" spans="1:13" x14ac:dyDescent="0.25">
      <c r="A585" s="89" t="s">
        <v>223</v>
      </c>
      <c r="B585" s="89" t="s">
        <v>224</v>
      </c>
    </row>
    <row r="587" spans="1:13" x14ac:dyDescent="0.25">
      <c r="A587" s="91" t="s">
        <v>225</v>
      </c>
      <c r="B587" s="91" t="s">
        <v>226</v>
      </c>
      <c r="C587" s="91" t="s">
        <v>227</v>
      </c>
      <c r="D587" s="91" t="s">
        <v>228</v>
      </c>
      <c r="E587" s="91" t="s">
        <v>229</v>
      </c>
      <c r="F587" s="91" t="s">
        <v>230</v>
      </c>
      <c r="G587" s="91" t="s">
        <v>231</v>
      </c>
      <c r="H587" s="91" t="s">
        <v>232</v>
      </c>
      <c r="I587" s="91" t="s">
        <v>233</v>
      </c>
      <c r="J587" s="91" t="s">
        <v>234</v>
      </c>
      <c r="K587" s="91" t="s">
        <v>235</v>
      </c>
      <c r="L587" s="91" t="s">
        <v>236</v>
      </c>
      <c r="M587" s="91" t="s">
        <v>237</v>
      </c>
    </row>
    <row r="588" spans="1:13" x14ac:dyDescent="0.25">
      <c r="A588" s="91" t="s">
        <v>238</v>
      </c>
      <c r="B588" s="92" t="s">
        <v>115</v>
      </c>
      <c r="C588" s="98">
        <v>4.9448100000000004</v>
      </c>
      <c r="D588" s="98">
        <v>4.8607699999999996</v>
      </c>
      <c r="E588" s="98">
        <v>4.8459599999999998</v>
      </c>
      <c r="F588" s="98">
        <v>5.1438100000000002</v>
      </c>
      <c r="G588" s="98">
        <v>5.62418</v>
      </c>
      <c r="H588" s="97">
        <v>4.3682999999999996</v>
      </c>
      <c r="I588" s="97">
        <v>3.8157999999999999</v>
      </c>
      <c r="J588" s="98">
        <v>3.3495699999999999</v>
      </c>
      <c r="K588" s="97">
        <v>2.6924999999999999</v>
      </c>
      <c r="L588" s="98">
        <v>2.9438900000000001</v>
      </c>
      <c r="M588" s="98">
        <v>2.8960400000000002</v>
      </c>
    </row>
    <row r="589" spans="1:13" x14ac:dyDescent="0.25">
      <c r="A589" s="91" t="s">
        <v>239</v>
      </c>
      <c r="B589" s="92" t="s">
        <v>115</v>
      </c>
      <c r="C589" s="98">
        <v>5.1241899999999996</v>
      </c>
      <c r="D589" s="98">
        <v>5.0000499999999999</v>
      </c>
      <c r="E589" s="98">
        <v>4.9796500000000004</v>
      </c>
      <c r="F589" s="98">
        <v>5.2608800000000002</v>
      </c>
      <c r="G589" s="98">
        <v>5.7391100000000002</v>
      </c>
      <c r="H589" s="98">
        <v>4.4741400000000002</v>
      </c>
      <c r="I589" s="98">
        <v>3.9091900000000002</v>
      </c>
      <c r="J589" s="98">
        <v>3.4452600000000002</v>
      </c>
      <c r="K589" s="98">
        <v>2.7875700000000001</v>
      </c>
      <c r="L589" s="98">
        <v>3.0354199999999998</v>
      </c>
      <c r="M589" s="98">
        <v>2.9881199999999999</v>
      </c>
    </row>
    <row r="590" spans="1:13" x14ac:dyDescent="0.25">
      <c r="A590" s="91" t="s">
        <v>106</v>
      </c>
      <c r="B590" s="98">
        <v>3.3669999999999999E-2</v>
      </c>
      <c r="C590" s="98">
        <v>2.8819999999999998E-2</v>
      </c>
      <c r="D590" s="98">
        <v>2.4680000000000001E-2</v>
      </c>
      <c r="E590" s="98">
        <v>2.2950000000000002E-2</v>
      </c>
      <c r="F590" s="98">
        <v>1.9820000000000001E-2</v>
      </c>
      <c r="G590" s="98">
        <v>1.3990000000000001E-2</v>
      </c>
      <c r="H590" s="97">
        <v>1.1299999999999999E-2</v>
      </c>
      <c r="I590" s="98">
        <v>8.5699999999999995E-3</v>
      </c>
      <c r="J590" s="98">
        <v>8.0599999999999995E-3</v>
      </c>
      <c r="K590" s="98">
        <v>7.0899999999999999E-3</v>
      </c>
      <c r="L590" s="98">
        <v>9.1900000000000003E-3</v>
      </c>
      <c r="M590" s="98">
        <v>1.0540000000000001E-2</v>
      </c>
    </row>
    <row r="591" spans="1:13" x14ac:dyDescent="0.25">
      <c r="A591" s="91" t="s">
        <v>109</v>
      </c>
      <c r="B591" s="92" t="s">
        <v>115</v>
      </c>
      <c r="C591" s="98">
        <v>0.12121</v>
      </c>
      <c r="D591" s="98">
        <v>9.8820000000000005E-2</v>
      </c>
      <c r="E591" s="98">
        <v>8.3419999999999994E-2</v>
      </c>
      <c r="F591" s="98">
        <v>7.9519999999999993E-2</v>
      </c>
      <c r="G591" s="98">
        <v>7.7979999999999994E-2</v>
      </c>
      <c r="H591" s="97">
        <v>7.7799999999999994E-2</v>
      </c>
      <c r="I591" s="98">
        <v>6.9440000000000002E-2</v>
      </c>
      <c r="J591" s="98">
        <v>6.0970000000000003E-2</v>
      </c>
      <c r="K591" s="98">
        <v>5.4489999999999997E-2</v>
      </c>
      <c r="L591" s="98">
        <v>4.589E-2</v>
      </c>
      <c r="M591" s="98">
        <v>4.6580000000000003E-2</v>
      </c>
    </row>
    <row r="592" spans="1:13" x14ac:dyDescent="0.25">
      <c r="A592" s="91" t="s">
        <v>111</v>
      </c>
      <c r="B592" s="92" t="s">
        <v>115</v>
      </c>
      <c r="C592" s="98">
        <v>2.1870000000000001E-2</v>
      </c>
      <c r="D592" s="98">
        <v>1.985E-2</v>
      </c>
      <c r="E592" s="98">
        <v>1.7749999999999998E-2</v>
      </c>
      <c r="F592" s="98">
        <v>1.482E-2</v>
      </c>
      <c r="G592" s="98">
        <v>9.9299999999999996E-3</v>
      </c>
      <c r="H592" s="98">
        <v>8.8900000000000003E-3</v>
      </c>
      <c r="I592" s="98">
        <v>8.1899999999999994E-3</v>
      </c>
      <c r="J592" s="93">
        <v>8.0000000000000002E-3</v>
      </c>
      <c r="K592" s="98">
        <v>8.0800000000000004E-3</v>
      </c>
      <c r="L592" s="98">
        <v>7.4700000000000001E-3</v>
      </c>
      <c r="M592" s="98">
        <v>7.6299999999999996E-3</v>
      </c>
    </row>
    <row r="593" spans="1:13" x14ac:dyDescent="0.25">
      <c r="A593" s="91" t="s">
        <v>114</v>
      </c>
      <c r="B593" s="98">
        <v>5.2999999999999998E-4</v>
      </c>
      <c r="C593" s="98">
        <v>5.8E-4</v>
      </c>
      <c r="D593" s="98">
        <v>5.9000000000000003E-4</v>
      </c>
      <c r="E593" s="97">
        <v>5.9999999999999995E-4</v>
      </c>
      <c r="F593" s="98">
        <v>5.8E-4</v>
      </c>
      <c r="G593" s="98">
        <v>5.6999999999999998E-4</v>
      </c>
      <c r="H593" s="98">
        <v>6.3000000000000003E-4</v>
      </c>
      <c r="I593" s="98">
        <v>6.7000000000000002E-4</v>
      </c>
      <c r="J593" s="97">
        <v>8.0000000000000004E-4</v>
      </c>
      <c r="K593" s="98">
        <v>8.7000000000000001E-4</v>
      </c>
      <c r="L593" s="98">
        <v>1.01E-3</v>
      </c>
      <c r="M593" s="92" t="s">
        <v>115</v>
      </c>
    </row>
    <row r="594" spans="1:13" x14ac:dyDescent="0.25">
      <c r="A594" s="91" t="s">
        <v>116</v>
      </c>
      <c r="B594" s="92" t="s">
        <v>115</v>
      </c>
      <c r="C594" s="96">
        <v>0</v>
      </c>
      <c r="D594" s="96">
        <v>0</v>
      </c>
      <c r="E594" s="96">
        <v>0</v>
      </c>
      <c r="F594" s="96">
        <v>0</v>
      </c>
      <c r="G594" s="96">
        <v>0</v>
      </c>
      <c r="H594" s="96">
        <v>0</v>
      </c>
      <c r="I594" s="96">
        <v>0</v>
      </c>
      <c r="J594" s="96">
        <v>0</v>
      </c>
      <c r="K594" s="96">
        <v>0</v>
      </c>
      <c r="L594" s="96">
        <v>0</v>
      </c>
      <c r="M594" s="92" t="s">
        <v>115</v>
      </c>
    </row>
    <row r="596" spans="1:13" x14ac:dyDescent="0.25">
      <c r="A596" s="89" t="s">
        <v>240</v>
      </c>
    </row>
    <row r="597" spans="1:13" x14ac:dyDescent="0.25">
      <c r="A597" s="89" t="s">
        <v>115</v>
      </c>
      <c r="B597" s="89" t="s">
        <v>241</v>
      </c>
    </row>
    <row r="599" spans="1:13" x14ac:dyDescent="0.25">
      <c r="A599" s="89" t="s">
        <v>219</v>
      </c>
      <c r="B599" s="89" t="s">
        <v>260</v>
      </c>
    </row>
    <row r="600" spans="1:13" x14ac:dyDescent="0.25">
      <c r="A600" s="89" t="s">
        <v>221</v>
      </c>
      <c r="B600" s="89" t="s">
        <v>253</v>
      </c>
    </row>
    <row r="601" spans="1:13" x14ac:dyDescent="0.25">
      <c r="A601" s="89" t="s">
        <v>223</v>
      </c>
      <c r="B601" s="89" t="s">
        <v>224</v>
      </c>
    </row>
    <row r="603" spans="1:13" x14ac:dyDescent="0.25">
      <c r="A603" s="91" t="s">
        <v>225</v>
      </c>
      <c r="B603" s="91" t="s">
        <v>226</v>
      </c>
      <c r="C603" s="91" t="s">
        <v>227</v>
      </c>
      <c r="D603" s="91" t="s">
        <v>228</v>
      </c>
      <c r="E603" s="91" t="s">
        <v>229</v>
      </c>
      <c r="F603" s="91" t="s">
        <v>230</v>
      </c>
      <c r="G603" s="91" t="s">
        <v>231</v>
      </c>
      <c r="H603" s="91" t="s">
        <v>232</v>
      </c>
      <c r="I603" s="91" t="s">
        <v>233</v>
      </c>
      <c r="J603" s="91" t="s">
        <v>234</v>
      </c>
      <c r="K603" s="91" t="s">
        <v>235</v>
      </c>
      <c r="L603" s="91" t="s">
        <v>236</v>
      </c>
      <c r="M603" s="91" t="s">
        <v>237</v>
      </c>
    </row>
    <row r="604" spans="1:13" x14ac:dyDescent="0.25">
      <c r="A604" s="91" t="s">
        <v>238</v>
      </c>
      <c r="B604" s="92" t="s">
        <v>115</v>
      </c>
      <c r="C604" s="98">
        <v>27.614170000000001</v>
      </c>
      <c r="D604" s="98">
        <v>27.173110000000001</v>
      </c>
      <c r="E604" s="98">
        <v>25.407330000000002</v>
      </c>
      <c r="F604" s="98">
        <v>23.99437</v>
      </c>
      <c r="G604" s="98">
        <v>23.451619999999998</v>
      </c>
      <c r="H604" s="97">
        <v>21.518699999999999</v>
      </c>
      <c r="I604" s="98">
        <v>22.59751</v>
      </c>
      <c r="J604" s="98">
        <v>22.251560000000001</v>
      </c>
      <c r="K604" s="98">
        <v>20.79853</v>
      </c>
      <c r="L604" s="98">
        <v>22.42454</v>
      </c>
      <c r="M604" s="98">
        <v>21.814209999999999</v>
      </c>
    </row>
    <row r="605" spans="1:13" x14ac:dyDescent="0.25">
      <c r="A605" s="91" t="s">
        <v>239</v>
      </c>
      <c r="B605" s="92" t="s">
        <v>115</v>
      </c>
      <c r="C605" s="98">
        <v>28.01587</v>
      </c>
      <c r="D605" s="98">
        <v>27.518969999999999</v>
      </c>
      <c r="E605" s="98">
        <v>25.72728</v>
      </c>
      <c r="F605" s="98">
        <v>24.293710000000001</v>
      </c>
      <c r="G605" s="98">
        <v>23.784520000000001</v>
      </c>
      <c r="H605" s="98">
        <v>21.80668</v>
      </c>
      <c r="I605" s="98">
        <v>22.84563</v>
      </c>
      <c r="J605" s="98">
        <v>22.502749999999999</v>
      </c>
      <c r="K605" s="98">
        <v>21.04702</v>
      </c>
      <c r="L605" s="98">
        <v>22.664020000000001</v>
      </c>
      <c r="M605" s="98">
        <v>22.058959999999999</v>
      </c>
    </row>
    <row r="606" spans="1:13" x14ac:dyDescent="0.25">
      <c r="A606" s="91" t="s">
        <v>106</v>
      </c>
      <c r="B606" s="98">
        <v>4.0059999999999998E-2</v>
      </c>
      <c r="C606" s="98">
        <v>2.8510000000000001E-2</v>
      </c>
      <c r="D606" s="98">
        <v>3.1890000000000002E-2</v>
      </c>
      <c r="E606" s="98">
        <v>3.0640000000000001E-2</v>
      </c>
      <c r="F606" s="98">
        <v>3.1460000000000002E-2</v>
      </c>
      <c r="G606" s="98">
        <v>2.2159999999999999E-2</v>
      </c>
      <c r="H606" s="98">
        <v>1.9619999999999999E-2</v>
      </c>
      <c r="I606" s="98">
        <v>1.6449999999999999E-2</v>
      </c>
      <c r="J606" s="98">
        <v>1.4840000000000001E-2</v>
      </c>
      <c r="K606" s="97">
        <v>1.35E-2</v>
      </c>
      <c r="L606" s="98">
        <v>1.7479999999999999E-2</v>
      </c>
      <c r="M606" s="98">
        <v>1.866E-2</v>
      </c>
    </row>
    <row r="607" spans="1:13" x14ac:dyDescent="0.25">
      <c r="A607" s="91" t="s">
        <v>109</v>
      </c>
      <c r="B607" s="92" t="s">
        <v>115</v>
      </c>
      <c r="C607" s="98">
        <v>5.2549999999999999E-2</v>
      </c>
      <c r="D607" s="98">
        <v>4.7960000000000003E-2</v>
      </c>
      <c r="E607" s="98">
        <v>5.7279999999999998E-2</v>
      </c>
      <c r="F607" s="98">
        <v>5.527E-2</v>
      </c>
      <c r="G607" s="98">
        <v>5.3370000000000001E-2</v>
      </c>
      <c r="H607" s="98">
        <v>5.3580000000000003E-2</v>
      </c>
      <c r="I607" s="97">
        <v>4.7199999999999999E-2</v>
      </c>
      <c r="J607" s="98">
        <v>5.126E-2</v>
      </c>
      <c r="K607" s="98">
        <v>5.5640000000000002E-2</v>
      </c>
      <c r="L607" s="98">
        <v>5.7110000000000001E-2</v>
      </c>
      <c r="M607" s="98">
        <v>5.919E-2</v>
      </c>
    </row>
    <row r="608" spans="1:13" x14ac:dyDescent="0.25">
      <c r="A608" s="91" t="s">
        <v>111</v>
      </c>
      <c r="B608" s="92" t="s">
        <v>115</v>
      </c>
      <c r="C608" s="98">
        <v>8.0769999999999995E-2</v>
      </c>
      <c r="D608" s="98">
        <v>0.10345</v>
      </c>
      <c r="E608" s="98">
        <v>9.1090000000000004E-2</v>
      </c>
      <c r="F608" s="98">
        <v>9.1689999999999994E-2</v>
      </c>
      <c r="G608" s="98">
        <v>0.10066</v>
      </c>
      <c r="H608" s="98">
        <v>9.1810000000000003E-2</v>
      </c>
      <c r="I608" s="98">
        <v>7.1179999999999993E-2</v>
      </c>
      <c r="J608" s="98">
        <v>7.0749999999999993E-2</v>
      </c>
      <c r="K608" s="97">
        <v>9.0300000000000005E-2</v>
      </c>
      <c r="L608" s="98">
        <v>0.10324</v>
      </c>
      <c r="M608" s="98">
        <v>0.10344</v>
      </c>
    </row>
    <row r="609" spans="1:13" x14ac:dyDescent="0.25">
      <c r="A609" s="91" t="s">
        <v>114</v>
      </c>
      <c r="B609" s="98">
        <v>3.8000000000000002E-4</v>
      </c>
      <c r="C609" s="98">
        <v>3.5E-4</v>
      </c>
      <c r="D609" s="98">
        <v>3.6000000000000002E-4</v>
      </c>
      <c r="E609" s="98">
        <v>3.3E-4</v>
      </c>
      <c r="F609" s="98">
        <v>2.9E-4</v>
      </c>
      <c r="G609" s="98">
        <v>2.7999999999999998E-4</v>
      </c>
      <c r="H609" s="98">
        <v>2.7E-4</v>
      </c>
      <c r="I609" s="98">
        <v>2.7E-4</v>
      </c>
      <c r="J609" s="98">
        <v>2.9E-4</v>
      </c>
      <c r="K609" s="98">
        <v>2.7999999999999998E-4</v>
      </c>
      <c r="L609" s="98">
        <v>2.7E-4</v>
      </c>
      <c r="M609" s="92" t="s">
        <v>115</v>
      </c>
    </row>
    <row r="610" spans="1:13" x14ac:dyDescent="0.25">
      <c r="A610" s="91" t="s">
        <v>116</v>
      </c>
      <c r="B610" s="92" t="s">
        <v>115</v>
      </c>
      <c r="C610" s="98">
        <v>3.9379999999999998E-2</v>
      </c>
      <c r="D610" s="98">
        <v>5.1020000000000003E-2</v>
      </c>
      <c r="E610" s="98">
        <v>3.2719999999999999E-2</v>
      </c>
      <c r="F610" s="98">
        <v>3.1780000000000003E-2</v>
      </c>
      <c r="G610" s="98">
        <v>2.5159999999999998E-2</v>
      </c>
      <c r="H610" s="98">
        <v>3.1649999999999998E-2</v>
      </c>
      <c r="I610" s="98">
        <v>2.649E-2</v>
      </c>
      <c r="J610" s="98">
        <v>1.5689999999999999E-2</v>
      </c>
      <c r="K610" s="98">
        <v>1.537E-2</v>
      </c>
      <c r="L610" s="97">
        <v>1.5800000000000002E-2</v>
      </c>
      <c r="M610" s="92" t="s">
        <v>115</v>
      </c>
    </row>
    <row r="612" spans="1:13" x14ac:dyDescent="0.25">
      <c r="A612" s="89" t="s">
        <v>240</v>
      </c>
    </row>
    <row r="613" spans="1:13" x14ac:dyDescent="0.25">
      <c r="A613" s="89" t="s">
        <v>115</v>
      </c>
      <c r="B613" s="89" t="s">
        <v>241</v>
      </c>
    </row>
    <row r="615" spans="1:13" x14ac:dyDescent="0.25">
      <c r="A615" s="89" t="s">
        <v>219</v>
      </c>
      <c r="B615" s="89" t="s">
        <v>260</v>
      </c>
    </row>
    <row r="616" spans="1:13" x14ac:dyDescent="0.25">
      <c r="A616" s="89" t="s">
        <v>221</v>
      </c>
      <c r="B616" s="89" t="s">
        <v>254</v>
      </c>
    </row>
    <row r="617" spans="1:13" x14ac:dyDescent="0.25">
      <c r="A617" s="89" t="s">
        <v>223</v>
      </c>
      <c r="B617" s="89" t="s">
        <v>224</v>
      </c>
    </row>
    <row r="619" spans="1:13" x14ac:dyDescent="0.25">
      <c r="A619" s="91" t="s">
        <v>225</v>
      </c>
      <c r="B619" s="91" t="s">
        <v>226</v>
      </c>
      <c r="C619" s="91" t="s">
        <v>227</v>
      </c>
      <c r="D619" s="91" t="s">
        <v>228</v>
      </c>
      <c r="E619" s="91" t="s">
        <v>229</v>
      </c>
      <c r="F619" s="91" t="s">
        <v>230</v>
      </c>
      <c r="G619" s="91" t="s">
        <v>231</v>
      </c>
      <c r="H619" s="91" t="s">
        <v>232</v>
      </c>
      <c r="I619" s="91" t="s">
        <v>233</v>
      </c>
      <c r="J619" s="91" t="s">
        <v>234</v>
      </c>
      <c r="K619" s="91" t="s">
        <v>235</v>
      </c>
      <c r="L619" s="91" t="s">
        <v>236</v>
      </c>
      <c r="M619" s="91" t="s">
        <v>237</v>
      </c>
    </row>
    <row r="620" spans="1:13" x14ac:dyDescent="0.25">
      <c r="A620" s="91" t="s">
        <v>238</v>
      </c>
      <c r="B620" s="92" t="s">
        <v>115</v>
      </c>
      <c r="C620" s="98">
        <v>11.11983</v>
      </c>
      <c r="D620" s="98">
        <v>11.31311</v>
      </c>
      <c r="E620" s="98">
        <v>10.08558</v>
      </c>
      <c r="F620" s="98">
        <v>10.183949999999999</v>
      </c>
      <c r="G620" s="98">
        <v>10.85585</v>
      </c>
      <c r="H620" s="98">
        <v>9.5898099999999999</v>
      </c>
      <c r="I620" s="98">
        <v>9.3999799999999993</v>
      </c>
      <c r="J620" s="97">
        <v>9.2185000000000006</v>
      </c>
      <c r="K620" s="98">
        <v>7.7988400000000002</v>
      </c>
      <c r="L620" s="98">
        <v>8.9299800000000005</v>
      </c>
      <c r="M620" s="98">
        <v>8.7580399999999994</v>
      </c>
    </row>
    <row r="621" spans="1:13" x14ac:dyDescent="0.25">
      <c r="A621" s="91" t="s">
        <v>239</v>
      </c>
      <c r="B621" s="92" t="s">
        <v>115</v>
      </c>
      <c r="C621" s="98">
        <v>11.45356</v>
      </c>
      <c r="D621" s="98">
        <v>11.61411</v>
      </c>
      <c r="E621" s="97">
        <v>10.410500000000001</v>
      </c>
      <c r="F621" s="98">
        <v>10.457750000000001</v>
      </c>
      <c r="G621" s="98">
        <v>11.11626</v>
      </c>
      <c r="H621" s="98">
        <v>9.8744599999999991</v>
      </c>
      <c r="I621" s="97">
        <v>9.6384000000000007</v>
      </c>
      <c r="J621" s="98">
        <v>9.4312100000000001</v>
      </c>
      <c r="K621" s="98">
        <v>8.0071399999999997</v>
      </c>
      <c r="L621" s="98">
        <v>9.1639099999999996</v>
      </c>
      <c r="M621" s="98">
        <v>8.9996600000000004</v>
      </c>
    </row>
    <row r="622" spans="1:13" x14ac:dyDescent="0.25">
      <c r="A622" s="91" t="s">
        <v>106</v>
      </c>
      <c r="B622" s="98">
        <v>4.4089999999999997E-2</v>
      </c>
      <c r="C622" s="98">
        <v>3.9309999999999998E-2</v>
      </c>
      <c r="D622" s="98">
        <v>4.2860000000000002E-2</v>
      </c>
      <c r="E622" s="98">
        <v>4.505E-2</v>
      </c>
      <c r="F622" s="98">
        <v>4.6269999999999999E-2</v>
      </c>
      <c r="G622" s="98">
        <v>3.099E-2</v>
      </c>
      <c r="H622" s="98">
        <v>2.5510000000000001E-2</v>
      </c>
      <c r="I622" s="98">
        <v>1.9050000000000001E-2</v>
      </c>
      <c r="J622" s="98">
        <v>1.8159999999999999E-2</v>
      </c>
      <c r="K622" s="98">
        <v>1.554E-2</v>
      </c>
      <c r="L622" s="98">
        <v>1.992E-2</v>
      </c>
      <c r="M622" s="98">
        <v>2.1749999999999999E-2</v>
      </c>
    </row>
    <row r="623" spans="1:13" x14ac:dyDescent="0.25">
      <c r="A623" s="91" t="s">
        <v>109</v>
      </c>
      <c r="B623" s="92" t="s">
        <v>115</v>
      </c>
      <c r="C623" s="98">
        <v>1.106E-2</v>
      </c>
      <c r="D623" s="97">
        <v>1.34E-2</v>
      </c>
      <c r="E623" s="98">
        <v>1.247E-2</v>
      </c>
      <c r="F623" s="97">
        <v>1.15E-2</v>
      </c>
      <c r="G623" s="98">
        <v>1.149E-2</v>
      </c>
      <c r="H623" s="98">
        <v>1.077E-2</v>
      </c>
      <c r="I623" s="98">
        <v>1.129E-2</v>
      </c>
      <c r="J623" s="98">
        <v>9.8600000000000007E-3</v>
      </c>
      <c r="K623" s="98">
        <v>9.6600000000000002E-3</v>
      </c>
      <c r="L623" s="98">
        <v>9.5300000000000003E-3</v>
      </c>
      <c r="M623" s="98">
        <v>9.7099999999999999E-3</v>
      </c>
    </row>
    <row r="624" spans="1:13" x14ac:dyDescent="0.25">
      <c r="A624" s="91" t="s">
        <v>111</v>
      </c>
      <c r="B624" s="92" t="s">
        <v>115</v>
      </c>
      <c r="C624" s="98">
        <v>8.6529999999999996E-2</v>
      </c>
      <c r="D624" s="98">
        <v>0.16705</v>
      </c>
      <c r="E624" s="98">
        <v>0.13275000000000001</v>
      </c>
      <c r="F624" s="98">
        <v>0.13478000000000001</v>
      </c>
      <c r="G624" s="98">
        <v>0.13471</v>
      </c>
      <c r="H624" s="98">
        <v>0.14013999999999999</v>
      </c>
      <c r="I624" s="98">
        <v>8.9029999999999998E-2</v>
      </c>
      <c r="J624" s="98">
        <v>9.0230000000000005E-2</v>
      </c>
      <c r="K624" s="98">
        <v>0.14369000000000001</v>
      </c>
      <c r="L624" s="98">
        <v>0.17810999999999999</v>
      </c>
      <c r="M624" s="98">
        <v>0.17827999999999999</v>
      </c>
    </row>
    <row r="625" spans="1:13" x14ac:dyDescent="0.25">
      <c r="A625" s="91" t="s">
        <v>114</v>
      </c>
      <c r="B625" s="98">
        <v>4.0000000000000003E-5</v>
      </c>
      <c r="C625" s="98">
        <v>4.0000000000000003E-5</v>
      </c>
      <c r="D625" s="98">
        <v>4.0000000000000003E-5</v>
      </c>
      <c r="E625" s="98">
        <v>5.0000000000000002E-5</v>
      </c>
      <c r="F625" s="98">
        <v>5.0000000000000002E-5</v>
      </c>
      <c r="G625" s="98">
        <v>5.0000000000000002E-5</v>
      </c>
      <c r="H625" s="98">
        <v>5.0000000000000002E-5</v>
      </c>
      <c r="I625" s="98">
        <v>5.0000000000000002E-5</v>
      </c>
      <c r="J625" s="98">
        <v>5.0000000000000002E-5</v>
      </c>
      <c r="K625" s="98">
        <v>5.0000000000000002E-5</v>
      </c>
      <c r="L625" s="98">
        <v>4.0000000000000003E-5</v>
      </c>
      <c r="M625" s="92" t="s">
        <v>115</v>
      </c>
    </row>
    <row r="626" spans="1:13" x14ac:dyDescent="0.25">
      <c r="A626" s="91" t="s">
        <v>116</v>
      </c>
      <c r="B626" s="92" t="s">
        <v>115</v>
      </c>
      <c r="C626" s="98">
        <v>2.7499999999999998E-3</v>
      </c>
      <c r="D626" s="97">
        <v>3.2000000000000002E-3</v>
      </c>
      <c r="E626" s="98">
        <v>4.7299999999999998E-3</v>
      </c>
      <c r="F626" s="98">
        <v>4.0699999999999998E-3</v>
      </c>
      <c r="G626" s="98">
        <v>4.3899999999999998E-3</v>
      </c>
      <c r="H626" s="97">
        <v>4.1000000000000003E-3</v>
      </c>
      <c r="I626" s="98">
        <v>3.2599999999999999E-3</v>
      </c>
      <c r="J626" s="98">
        <v>2.8700000000000002E-3</v>
      </c>
      <c r="K626" s="98">
        <v>3.0200000000000001E-3</v>
      </c>
      <c r="L626" s="98">
        <v>2.5200000000000001E-3</v>
      </c>
      <c r="M626" s="92" t="s">
        <v>115</v>
      </c>
    </row>
    <row r="628" spans="1:13" x14ac:dyDescent="0.25">
      <c r="A628" s="89" t="s">
        <v>240</v>
      </c>
    </row>
    <row r="629" spans="1:13" x14ac:dyDescent="0.25">
      <c r="A629" s="89" t="s">
        <v>115</v>
      </c>
      <c r="B629" s="89" t="s">
        <v>241</v>
      </c>
    </row>
    <row r="631" spans="1:13" x14ac:dyDescent="0.25">
      <c r="A631" s="89" t="s">
        <v>219</v>
      </c>
      <c r="B631" s="89" t="s">
        <v>260</v>
      </c>
    </row>
    <row r="632" spans="1:13" x14ac:dyDescent="0.25">
      <c r="A632" s="89" t="s">
        <v>221</v>
      </c>
      <c r="B632" s="89" t="s">
        <v>255</v>
      </c>
    </row>
    <row r="633" spans="1:13" x14ac:dyDescent="0.25">
      <c r="A633" s="89" t="s">
        <v>223</v>
      </c>
      <c r="B633" s="89" t="s">
        <v>224</v>
      </c>
    </row>
    <row r="635" spans="1:13" x14ac:dyDescent="0.25">
      <c r="A635" s="91" t="s">
        <v>225</v>
      </c>
      <c r="B635" s="91" t="s">
        <v>226</v>
      </c>
      <c r="C635" s="91" t="s">
        <v>227</v>
      </c>
      <c r="D635" s="91" t="s">
        <v>228</v>
      </c>
      <c r="E635" s="91" t="s">
        <v>229</v>
      </c>
      <c r="F635" s="91" t="s">
        <v>230</v>
      </c>
      <c r="G635" s="91" t="s">
        <v>231</v>
      </c>
      <c r="H635" s="91" t="s">
        <v>232</v>
      </c>
      <c r="I635" s="91" t="s">
        <v>233</v>
      </c>
      <c r="J635" s="91" t="s">
        <v>234</v>
      </c>
      <c r="K635" s="91" t="s">
        <v>235</v>
      </c>
      <c r="L635" s="91" t="s">
        <v>236</v>
      </c>
      <c r="M635" s="91" t="s">
        <v>237</v>
      </c>
    </row>
    <row r="636" spans="1:13" x14ac:dyDescent="0.25">
      <c r="A636" s="91" t="s">
        <v>238</v>
      </c>
      <c r="B636" s="92" t="s">
        <v>115</v>
      </c>
      <c r="C636" s="98">
        <v>12.23865</v>
      </c>
      <c r="D636" s="98">
        <v>12.19322</v>
      </c>
      <c r="E636" s="98">
        <v>11.09324</v>
      </c>
      <c r="F636" s="98">
        <v>10.948460000000001</v>
      </c>
      <c r="G636" s="98">
        <v>11.46434</v>
      </c>
      <c r="H636" s="98">
        <v>9.6427600000000009</v>
      </c>
      <c r="I636" s="98">
        <v>9.0337700000000005</v>
      </c>
      <c r="J636" s="98">
        <v>9.2182499999999994</v>
      </c>
      <c r="K636" s="98">
        <v>7.71896</v>
      </c>
      <c r="L636" s="98">
        <v>8.5119699999999998</v>
      </c>
      <c r="M636" s="98">
        <v>8.3901900000000005</v>
      </c>
    </row>
    <row r="637" spans="1:13" x14ac:dyDescent="0.25">
      <c r="A637" s="91" t="s">
        <v>239</v>
      </c>
      <c r="B637" s="92" t="s">
        <v>115</v>
      </c>
      <c r="C637" s="98">
        <v>12.661849999999999</v>
      </c>
      <c r="D637" s="98">
        <v>12.583830000000001</v>
      </c>
      <c r="E637" s="98">
        <v>11.486879999999999</v>
      </c>
      <c r="F637" s="97">
        <v>11.279299999999999</v>
      </c>
      <c r="G637" s="98">
        <v>11.843590000000001</v>
      </c>
      <c r="H637" s="98">
        <v>10.03543</v>
      </c>
      <c r="I637" s="98">
        <v>9.3929600000000004</v>
      </c>
      <c r="J637" s="98">
        <v>9.6045700000000007</v>
      </c>
      <c r="K637" s="97">
        <v>8.1248000000000005</v>
      </c>
      <c r="L637" s="98">
        <v>8.9025099999999995</v>
      </c>
      <c r="M637" s="98">
        <v>8.7942900000000002</v>
      </c>
    </row>
    <row r="638" spans="1:13" x14ac:dyDescent="0.25">
      <c r="A638" s="91" t="s">
        <v>106</v>
      </c>
      <c r="B638" s="98">
        <v>7.8189999999999996E-2</v>
      </c>
      <c r="C638" s="98">
        <v>6.8779999999999994E-2</v>
      </c>
      <c r="D638" s="98">
        <v>6.9290000000000004E-2</v>
      </c>
      <c r="E638" s="98">
        <v>7.2150000000000006E-2</v>
      </c>
      <c r="F638" s="98">
        <v>5.6559999999999999E-2</v>
      </c>
      <c r="G638" s="98">
        <v>3.7769999999999998E-2</v>
      </c>
      <c r="H638" s="98">
        <v>3.286E-2</v>
      </c>
      <c r="I638" s="98">
        <v>2.5090000000000001E-2</v>
      </c>
      <c r="J638" s="98">
        <v>2.3570000000000001E-2</v>
      </c>
      <c r="K638" s="98">
        <v>2.2349999999999998E-2</v>
      </c>
      <c r="L638" s="98">
        <v>2.895E-2</v>
      </c>
      <c r="M638" s="98">
        <v>3.1320000000000001E-2</v>
      </c>
    </row>
    <row r="639" spans="1:13" x14ac:dyDescent="0.25">
      <c r="A639" s="91" t="s">
        <v>109</v>
      </c>
      <c r="B639" s="92" t="s">
        <v>115</v>
      </c>
      <c r="C639" s="98">
        <v>2.0379999999999999E-2</v>
      </c>
      <c r="D639" s="98">
        <v>1.821E-2</v>
      </c>
      <c r="E639" s="97">
        <v>1.78E-2</v>
      </c>
      <c r="F639" s="98">
        <v>1.8350000000000002E-2</v>
      </c>
      <c r="G639" s="98">
        <v>2.2179999999999998E-2</v>
      </c>
      <c r="H639" s="98">
        <v>2.188E-2</v>
      </c>
      <c r="I639" s="98">
        <v>2.137E-2</v>
      </c>
      <c r="J639" s="98">
        <v>1.8329999999999999E-2</v>
      </c>
      <c r="K639" s="98">
        <v>1.7330000000000002E-2</v>
      </c>
      <c r="L639" s="97">
        <v>1.77E-2</v>
      </c>
      <c r="M639" s="98">
        <v>1.8239999999999999E-2</v>
      </c>
    </row>
    <row r="640" spans="1:13" x14ac:dyDescent="0.25">
      <c r="A640" s="91" t="s">
        <v>111</v>
      </c>
      <c r="B640" s="92" t="s">
        <v>115</v>
      </c>
      <c r="C640" s="98">
        <v>0.19064999999999999</v>
      </c>
      <c r="D640" s="98">
        <v>0.28322000000000003</v>
      </c>
      <c r="E640" s="97">
        <v>0.22109999999999999</v>
      </c>
      <c r="F640" s="98">
        <v>0.23616999999999999</v>
      </c>
      <c r="G640" s="98">
        <v>0.24523</v>
      </c>
      <c r="H640" s="98">
        <v>0.22370999999999999</v>
      </c>
      <c r="I640" s="98">
        <v>0.17502000000000001</v>
      </c>
      <c r="J640" s="98">
        <v>0.17422000000000001</v>
      </c>
      <c r="K640" s="98">
        <v>0.23433000000000001</v>
      </c>
      <c r="L640" s="97">
        <v>0.26860000000000001</v>
      </c>
      <c r="M640" s="98">
        <v>0.26832</v>
      </c>
    </row>
    <row r="641" spans="1:13" x14ac:dyDescent="0.25">
      <c r="A641" s="91" t="s">
        <v>114</v>
      </c>
      <c r="B641" s="98">
        <v>1.3999999999999999E-4</v>
      </c>
      <c r="C641" s="98">
        <v>1.3999999999999999E-4</v>
      </c>
      <c r="D641" s="98">
        <v>1.6000000000000001E-4</v>
      </c>
      <c r="E641" s="98">
        <v>1.4999999999999999E-4</v>
      </c>
      <c r="F641" s="98">
        <v>1.4999999999999999E-4</v>
      </c>
      <c r="G641" s="98">
        <v>1.6000000000000001E-4</v>
      </c>
      <c r="H641" s="98">
        <v>1.2E-4</v>
      </c>
      <c r="I641" s="98">
        <v>1.2E-4</v>
      </c>
      <c r="J641" s="98">
        <v>1.2E-4</v>
      </c>
      <c r="K641" s="98">
        <v>1.2999999999999999E-4</v>
      </c>
      <c r="L641" s="98">
        <v>1.2E-4</v>
      </c>
      <c r="M641" s="92" t="s">
        <v>115</v>
      </c>
    </row>
    <row r="642" spans="1:13" x14ac:dyDescent="0.25">
      <c r="A642" s="91" t="s">
        <v>116</v>
      </c>
      <c r="B642" s="92" t="s">
        <v>115</v>
      </c>
      <c r="C642" s="98">
        <v>8.4799999999999997E-3</v>
      </c>
      <c r="D642" s="98">
        <v>9.58E-3</v>
      </c>
      <c r="E642" s="98">
        <v>1.2330000000000001E-2</v>
      </c>
      <c r="F642" s="98">
        <v>9.0100000000000006E-3</v>
      </c>
      <c r="G642" s="97">
        <v>7.1000000000000004E-3</v>
      </c>
      <c r="H642" s="98">
        <v>6.2700000000000004E-3</v>
      </c>
      <c r="I642" s="98">
        <v>4.3899999999999998E-3</v>
      </c>
      <c r="J642" s="98">
        <v>4.64E-3</v>
      </c>
      <c r="K642" s="98">
        <v>4.5700000000000003E-3</v>
      </c>
      <c r="L642" s="98">
        <v>4.47E-3</v>
      </c>
      <c r="M642" s="92" t="s">
        <v>115</v>
      </c>
    </row>
    <row r="644" spans="1:13" x14ac:dyDescent="0.25">
      <c r="A644" s="89" t="s">
        <v>240</v>
      </c>
    </row>
    <row r="645" spans="1:13" x14ac:dyDescent="0.25">
      <c r="A645" s="89" t="s">
        <v>115</v>
      </c>
      <c r="B645" s="89" t="s">
        <v>241</v>
      </c>
    </row>
    <row r="647" spans="1:13" x14ac:dyDescent="0.25">
      <c r="A647" s="89" t="s">
        <v>219</v>
      </c>
      <c r="B647" s="89" t="s">
        <v>260</v>
      </c>
    </row>
    <row r="648" spans="1:13" x14ac:dyDescent="0.25">
      <c r="A648" s="89" t="s">
        <v>221</v>
      </c>
      <c r="B648" s="89" t="s">
        <v>256</v>
      </c>
    </row>
    <row r="649" spans="1:13" x14ac:dyDescent="0.25">
      <c r="A649" s="89" t="s">
        <v>223</v>
      </c>
      <c r="B649" s="89" t="s">
        <v>224</v>
      </c>
    </row>
    <row r="651" spans="1:13" x14ac:dyDescent="0.25">
      <c r="A651" s="91" t="s">
        <v>225</v>
      </c>
      <c r="B651" s="91" t="s">
        <v>226</v>
      </c>
      <c r="C651" s="91" t="s">
        <v>227</v>
      </c>
      <c r="D651" s="91" t="s">
        <v>228</v>
      </c>
      <c r="E651" s="91" t="s">
        <v>229</v>
      </c>
      <c r="F651" s="91" t="s">
        <v>230</v>
      </c>
      <c r="G651" s="91" t="s">
        <v>231</v>
      </c>
      <c r="H651" s="91" t="s">
        <v>232</v>
      </c>
      <c r="I651" s="91" t="s">
        <v>233</v>
      </c>
      <c r="J651" s="91" t="s">
        <v>234</v>
      </c>
      <c r="K651" s="91" t="s">
        <v>235</v>
      </c>
      <c r="L651" s="91" t="s">
        <v>236</v>
      </c>
      <c r="M651" s="91" t="s">
        <v>237</v>
      </c>
    </row>
    <row r="652" spans="1:13" x14ac:dyDescent="0.25">
      <c r="A652" s="91" t="s">
        <v>238</v>
      </c>
      <c r="B652" s="92" t="s">
        <v>115</v>
      </c>
      <c r="C652" s="98">
        <v>2.6892100000000001</v>
      </c>
      <c r="D652" s="98">
        <v>2.8862800000000002</v>
      </c>
      <c r="E652" s="98">
        <v>2.7633299999999998</v>
      </c>
      <c r="F652" s="98">
        <v>2.49932</v>
      </c>
      <c r="G652" s="98">
        <v>2.7673199999999998</v>
      </c>
      <c r="H652" s="98">
        <v>2.6267900000000002</v>
      </c>
      <c r="I652" s="98">
        <v>2.4480200000000001</v>
      </c>
      <c r="J652" s="98">
        <v>2.18309</v>
      </c>
      <c r="K652" s="98">
        <v>1.8870199999999999</v>
      </c>
      <c r="L652" s="98">
        <v>2.1012900000000001</v>
      </c>
      <c r="M652" s="98">
        <v>2.0559099999999999</v>
      </c>
    </row>
    <row r="653" spans="1:13" x14ac:dyDescent="0.25">
      <c r="A653" s="91" t="s">
        <v>239</v>
      </c>
      <c r="B653" s="92" t="s">
        <v>115</v>
      </c>
      <c r="C653" s="98">
        <v>2.8311299999999999</v>
      </c>
      <c r="D653" s="98">
        <v>3.0087700000000002</v>
      </c>
      <c r="E653" s="98">
        <v>2.87453</v>
      </c>
      <c r="F653" s="95">
        <v>2.6</v>
      </c>
      <c r="G653" s="97">
        <v>2.8771</v>
      </c>
      <c r="H653" s="98">
        <v>2.73645</v>
      </c>
      <c r="I653" s="98">
        <v>2.5442499999999999</v>
      </c>
      <c r="J653" s="98">
        <v>2.2871899999999998</v>
      </c>
      <c r="K653" s="98">
        <v>1.99515</v>
      </c>
      <c r="L653" s="98">
        <v>2.20689</v>
      </c>
      <c r="M653" s="98">
        <v>2.1632400000000001</v>
      </c>
    </row>
    <row r="654" spans="1:13" x14ac:dyDescent="0.25">
      <c r="A654" s="91" t="s">
        <v>106</v>
      </c>
      <c r="B654" s="98">
        <v>2.1669999999999998E-2</v>
      </c>
      <c r="C654" s="98">
        <v>2.0619999999999999E-2</v>
      </c>
      <c r="D654" s="98">
        <v>2.112E-2</v>
      </c>
      <c r="E654" s="98">
        <v>2.1819999999999999E-2</v>
      </c>
      <c r="F654" s="98">
        <v>1.7860000000000001E-2</v>
      </c>
      <c r="G654" s="98">
        <v>1.145E-2</v>
      </c>
      <c r="H654" s="98">
        <v>9.2599999999999991E-3</v>
      </c>
      <c r="I654" s="98">
        <v>6.1500000000000001E-3</v>
      </c>
      <c r="J654" s="98">
        <v>5.6899999999999997E-3</v>
      </c>
      <c r="K654" s="98">
        <v>6.3400000000000001E-3</v>
      </c>
      <c r="L654" s="98">
        <v>9.1400000000000006E-3</v>
      </c>
      <c r="M654" s="98">
        <v>1.048E-2</v>
      </c>
    </row>
    <row r="655" spans="1:13" x14ac:dyDescent="0.25">
      <c r="A655" s="91" t="s">
        <v>109</v>
      </c>
      <c r="B655" s="92" t="s">
        <v>115</v>
      </c>
      <c r="C655" s="97">
        <v>8.3999999999999995E-3</v>
      </c>
      <c r="D655" s="98">
        <v>6.9199999999999999E-3</v>
      </c>
      <c r="E655" s="98">
        <v>5.9800000000000001E-3</v>
      </c>
      <c r="F655" s="98">
        <v>7.8399999999999997E-3</v>
      </c>
      <c r="G655" s="98">
        <v>1.1730000000000001E-2</v>
      </c>
      <c r="H655" s="98">
        <v>1.201E-2</v>
      </c>
      <c r="I655" s="98">
        <v>8.1799999999999998E-3</v>
      </c>
      <c r="J655" s="98">
        <v>7.3299999999999997E-3</v>
      </c>
      <c r="K655" s="98">
        <v>6.9800000000000001E-3</v>
      </c>
      <c r="L655" s="98">
        <v>7.3099999999999997E-3</v>
      </c>
      <c r="M655" s="98">
        <v>7.5799999999999999E-3</v>
      </c>
    </row>
    <row r="656" spans="1:13" x14ac:dyDescent="0.25">
      <c r="A656" s="91" t="s">
        <v>111</v>
      </c>
      <c r="B656" s="92" t="s">
        <v>115</v>
      </c>
      <c r="C656" s="98">
        <v>1.172E-2</v>
      </c>
      <c r="D656" s="98">
        <v>1.112E-2</v>
      </c>
      <c r="E656" s="98">
        <v>1.018E-2</v>
      </c>
      <c r="F656" s="98">
        <v>9.7599999999999996E-3</v>
      </c>
      <c r="G656" s="98">
        <v>8.1099999999999992E-3</v>
      </c>
      <c r="H656" s="98">
        <v>7.5900000000000004E-3</v>
      </c>
      <c r="I656" s="98">
        <v>7.3200000000000001E-3</v>
      </c>
      <c r="J656" s="98">
        <v>7.0800000000000004E-3</v>
      </c>
      <c r="K656" s="97">
        <v>6.7999999999999996E-3</v>
      </c>
      <c r="L656" s="97">
        <v>6.6E-3</v>
      </c>
      <c r="M656" s="98">
        <v>6.6100000000000004E-3</v>
      </c>
    </row>
    <row r="657" spans="1:13" x14ac:dyDescent="0.25">
      <c r="A657" s="91" t="s">
        <v>114</v>
      </c>
      <c r="B657" s="98">
        <v>9.0000000000000006E-5</v>
      </c>
      <c r="C657" s="97">
        <v>1E-4</v>
      </c>
      <c r="D657" s="98">
        <v>1.1E-4</v>
      </c>
      <c r="E657" s="98">
        <v>1.1E-4</v>
      </c>
      <c r="F657" s="97">
        <v>1E-4</v>
      </c>
      <c r="G657" s="98">
        <v>9.0000000000000006E-5</v>
      </c>
      <c r="H657" s="98">
        <v>8.0000000000000007E-5</v>
      </c>
      <c r="I657" s="98">
        <v>8.0000000000000007E-5</v>
      </c>
      <c r="J657" s="98">
        <v>1.1E-4</v>
      </c>
      <c r="K657" s="97">
        <v>1E-4</v>
      </c>
      <c r="L657" s="98">
        <v>1.2E-4</v>
      </c>
      <c r="M657" s="92" t="s">
        <v>115</v>
      </c>
    </row>
    <row r="658" spans="1:13" x14ac:dyDescent="0.25">
      <c r="A658" s="91" t="s">
        <v>116</v>
      </c>
      <c r="B658" s="92" t="s">
        <v>115</v>
      </c>
      <c r="C658" s="96">
        <v>0</v>
      </c>
      <c r="D658" s="96">
        <v>0</v>
      </c>
      <c r="E658" s="96">
        <v>0</v>
      </c>
      <c r="F658" s="96">
        <v>0</v>
      </c>
      <c r="G658" s="96">
        <v>0</v>
      </c>
      <c r="H658" s="96">
        <v>0</v>
      </c>
      <c r="I658" s="96">
        <v>0</v>
      </c>
      <c r="J658" s="96">
        <v>0</v>
      </c>
      <c r="K658" s="96">
        <v>0</v>
      </c>
      <c r="L658" s="96">
        <v>0</v>
      </c>
      <c r="M658" s="92" t="s">
        <v>115</v>
      </c>
    </row>
    <row r="660" spans="1:13" x14ac:dyDescent="0.25">
      <c r="A660" s="89" t="s">
        <v>240</v>
      </c>
    </row>
    <row r="661" spans="1:13" x14ac:dyDescent="0.25">
      <c r="A661" s="89" t="s">
        <v>115</v>
      </c>
      <c r="B661" s="89" t="s">
        <v>241</v>
      </c>
    </row>
    <row r="663" spans="1:13" x14ac:dyDescent="0.25">
      <c r="A663" s="89" t="s">
        <v>219</v>
      </c>
      <c r="B663" s="89" t="s">
        <v>260</v>
      </c>
    </row>
    <row r="664" spans="1:13" x14ac:dyDescent="0.25">
      <c r="A664" s="89" t="s">
        <v>221</v>
      </c>
      <c r="B664" s="89" t="s">
        <v>257</v>
      </c>
    </row>
    <row r="665" spans="1:13" x14ac:dyDescent="0.25">
      <c r="A665" s="89" t="s">
        <v>223</v>
      </c>
      <c r="B665" s="89" t="s">
        <v>224</v>
      </c>
    </row>
    <row r="667" spans="1:13" x14ac:dyDescent="0.25">
      <c r="A667" s="91" t="s">
        <v>225</v>
      </c>
      <c r="B667" s="91" t="s">
        <v>226</v>
      </c>
      <c r="C667" s="91" t="s">
        <v>227</v>
      </c>
      <c r="D667" s="91" t="s">
        <v>228</v>
      </c>
      <c r="E667" s="91" t="s">
        <v>229</v>
      </c>
      <c r="F667" s="91" t="s">
        <v>230</v>
      </c>
      <c r="G667" s="91" t="s">
        <v>231</v>
      </c>
      <c r="H667" s="91" t="s">
        <v>232</v>
      </c>
      <c r="I667" s="91" t="s">
        <v>233</v>
      </c>
      <c r="J667" s="91" t="s">
        <v>234</v>
      </c>
      <c r="K667" s="91" t="s">
        <v>235</v>
      </c>
      <c r="L667" s="91" t="s">
        <v>236</v>
      </c>
      <c r="M667" s="91" t="s">
        <v>237</v>
      </c>
    </row>
    <row r="668" spans="1:13" x14ac:dyDescent="0.25">
      <c r="A668" s="91" t="s">
        <v>238</v>
      </c>
      <c r="B668" s="92" t="s">
        <v>115</v>
      </c>
      <c r="C668" s="98">
        <v>4.4239899999999999</v>
      </c>
      <c r="D668" s="98">
        <v>6.0187799999999996</v>
      </c>
      <c r="E668" s="98">
        <v>4.8714599999999999</v>
      </c>
      <c r="F668" s="98">
        <v>5.0772899999999996</v>
      </c>
      <c r="G668" s="98">
        <v>5.0140900000000004</v>
      </c>
      <c r="H668" s="98">
        <v>4.8218699999999997</v>
      </c>
      <c r="I668" s="98">
        <v>3.9288500000000002</v>
      </c>
      <c r="J668" s="98">
        <v>4.4064399999999999</v>
      </c>
      <c r="K668" s="98">
        <v>3.2658900000000002</v>
      </c>
      <c r="L668" s="98">
        <v>3.70051</v>
      </c>
      <c r="M668" s="98">
        <v>3.6419199999999998</v>
      </c>
    </row>
    <row r="669" spans="1:13" x14ac:dyDescent="0.25">
      <c r="A669" s="91" t="s">
        <v>239</v>
      </c>
      <c r="B669" s="92" t="s">
        <v>115</v>
      </c>
      <c r="C669" s="98">
        <v>4.5412600000000003</v>
      </c>
      <c r="D669" s="98">
        <v>6.10562</v>
      </c>
      <c r="E669" s="98">
        <v>4.9576900000000004</v>
      </c>
      <c r="F669" s="98">
        <v>5.1528200000000002</v>
      </c>
      <c r="G669" s="98">
        <v>5.0951899999999997</v>
      </c>
      <c r="H669" s="98">
        <v>4.90219</v>
      </c>
      <c r="I669" s="98">
        <v>3.9995500000000002</v>
      </c>
      <c r="J669" s="98">
        <v>4.4824400000000004</v>
      </c>
      <c r="K669" s="98">
        <v>3.3446600000000002</v>
      </c>
      <c r="L669" s="98">
        <v>3.7767200000000001</v>
      </c>
      <c r="M669" s="98">
        <v>3.7193800000000001</v>
      </c>
    </row>
    <row r="670" spans="1:13" x14ac:dyDescent="0.25">
      <c r="A670" s="91" t="s">
        <v>106</v>
      </c>
      <c r="B670" s="98">
        <v>1.452E-2</v>
      </c>
      <c r="C670" s="98">
        <v>1.268E-2</v>
      </c>
      <c r="D670" s="97">
        <v>1.1599999999999999E-2</v>
      </c>
      <c r="E670" s="98">
        <v>1.1509999999999999E-2</v>
      </c>
      <c r="F670" s="98">
        <v>7.6600000000000001E-3</v>
      </c>
      <c r="G670" s="98">
        <v>5.6299999999999996E-3</v>
      </c>
      <c r="H670" s="98">
        <v>4.4900000000000001E-3</v>
      </c>
      <c r="I670" s="98">
        <v>3.3300000000000001E-3</v>
      </c>
      <c r="J670" s="97">
        <v>3.2000000000000002E-3</v>
      </c>
      <c r="K670" s="98">
        <v>2.82E-3</v>
      </c>
      <c r="L670" s="98">
        <v>3.2599999999999999E-3</v>
      </c>
      <c r="M670" s="98">
        <v>3.48E-3</v>
      </c>
    </row>
    <row r="671" spans="1:13" x14ac:dyDescent="0.25">
      <c r="A671" s="91" t="s">
        <v>109</v>
      </c>
      <c r="B671" s="92" t="s">
        <v>115</v>
      </c>
      <c r="C671" s="98">
        <v>2.2679999999999999E-2</v>
      </c>
      <c r="D671" s="98">
        <v>1.123E-2</v>
      </c>
      <c r="E671" s="98">
        <v>1.179E-2</v>
      </c>
      <c r="F671" s="98">
        <v>1.1270000000000001E-2</v>
      </c>
      <c r="G671" s="98">
        <v>1.2959999999999999E-2</v>
      </c>
      <c r="H671" s="98">
        <v>1.125E-2</v>
      </c>
      <c r="I671" s="98">
        <v>8.2100000000000003E-3</v>
      </c>
      <c r="J671" s="97">
        <v>8.0999999999999996E-3</v>
      </c>
      <c r="K671" s="98">
        <v>7.8200000000000006E-3</v>
      </c>
      <c r="L671" s="93">
        <v>8.0000000000000002E-3</v>
      </c>
      <c r="M671" s="98">
        <v>8.2100000000000003E-3</v>
      </c>
    </row>
    <row r="672" spans="1:13" x14ac:dyDescent="0.25">
      <c r="A672" s="91" t="s">
        <v>111</v>
      </c>
      <c r="B672" s="92" t="s">
        <v>115</v>
      </c>
      <c r="C672" s="97">
        <v>1.06E-2</v>
      </c>
      <c r="D672" s="98">
        <v>9.7099999999999999E-3</v>
      </c>
      <c r="E672" s="98">
        <v>8.6700000000000006E-3</v>
      </c>
      <c r="F672" s="98">
        <v>7.8399999999999997E-3</v>
      </c>
      <c r="G672" s="98">
        <v>5.5100000000000001E-3</v>
      </c>
      <c r="H672" s="98">
        <v>4.9800000000000001E-3</v>
      </c>
      <c r="I672" s="98">
        <v>4.7099999999999998E-3</v>
      </c>
      <c r="J672" s="98">
        <v>4.3299999999999996E-3</v>
      </c>
      <c r="K672" s="98">
        <v>3.9699999999999996E-3</v>
      </c>
      <c r="L672" s="98">
        <v>3.64E-3</v>
      </c>
      <c r="M672" s="97">
        <v>3.5999999999999999E-3</v>
      </c>
    </row>
    <row r="673" spans="1:13" x14ac:dyDescent="0.25">
      <c r="A673" s="91" t="s">
        <v>114</v>
      </c>
      <c r="B673" s="98">
        <v>1.1E-4</v>
      </c>
      <c r="C673" s="98">
        <v>1.2E-4</v>
      </c>
      <c r="D673" s="98">
        <v>1.2999999999999999E-4</v>
      </c>
      <c r="E673" s="98">
        <v>1.2999999999999999E-4</v>
      </c>
      <c r="F673" s="98">
        <v>1.2999999999999999E-4</v>
      </c>
      <c r="G673" s="98">
        <v>1.2E-4</v>
      </c>
      <c r="H673" s="98">
        <v>1.2E-4</v>
      </c>
      <c r="I673" s="98">
        <v>1.1E-4</v>
      </c>
      <c r="J673" s="98">
        <v>1.2E-4</v>
      </c>
      <c r="K673" s="98">
        <v>1.3999999999999999E-4</v>
      </c>
      <c r="L673" s="98">
        <v>1.2E-4</v>
      </c>
      <c r="M673" s="92" t="s">
        <v>115</v>
      </c>
    </row>
    <row r="674" spans="1:13" x14ac:dyDescent="0.25">
      <c r="A674" s="91" t="s">
        <v>116</v>
      </c>
      <c r="B674" s="92" t="s">
        <v>115</v>
      </c>
      <c r="C674" s="98">
        <v>1.1440000000000001E-2</v>
      </c>
      <c r="D674" s="98">
        <v>1.299E-2</v>
      </c>
      <c r="E674" s="98">
        <v>1.797E-2</v>
      </c>
      <c r="F674" s="98">
        <v>1.498E-2</v>
      </c>
      <c r="G674" s="98">
        <v>1.257E-2</v>
      </c>
      <c r="H674" s="98">
        <v>1.5970000000000002E-2</v>
      </c>
      <c r="I674" s="98">
        <v>1.444E-2</v>
      </c>
      <c r="J674" s="98">
        <v>1.193E-2</v>
      </c>
      <c r="K674" s="98">
        <v>1.282E-2</v>
      </c>
      <c r="L674" s="98">
        <v>1.2670000000000001E-2</v>
      </c>
      <c r="M674" s="92" t="s">
        <v>115</v>
      </c>
    </row>
    <row r="676" spans="1:13" x14ac:dyDescent="0.25">
      <c r="A676" s="89" t="s">
        <v>240</v>
      </c>
    </row>
    <row r="677" spans="1:13" x14ac:dyDescent="0.25">
      <c r="A677" s="89" t="s">
        <v>115</v>
      </c>
      <c r="B677" s="89" t="s">
        <v>241</v>
      </c>
    </row>
    <row r="679" spans="1:13" x14ac:dyDescent="0.25">
      <c r="A679" s="89" t="s">
        <v>219</v>
      </c>
      <c r="B679" s="89" t="s">
        <v>260</v>
      </c>
    </row>
    <row r="680" spans="1:13" x14ac:dyDescent="0.25">
      <c r="A680" s="89" t="s">
        <v>221</v>
      </c>
      <c r="B680" s="89" t="s">
        <v>258</v>
      </c>
    </row>
    <row r="681" spans="1:13" x14ac:dyDescent="0.25">
      <c r="A681" s="89" t="s">
        <v>223</v>
      </c>
      <c r="B681" s="89" t="s">
        <v>224</v>
      </c>
    </row>
    <row r="683" spans="1:13" x14ac:dyDescent="0.25">
      <c r="A683" s="91" t="s">
        <v>225</v>
      </c>
      <c r="B683" s="91" t="s">
        <v>226</v>
      </c>
      <c r="C683" s="91" t="s">
        <v>227</v>
      </c>
      <c r="D683" s="91" t="s">
        <v>228</v>
      </c>
      <c r="E683" s="91" t="s">
        <v>229</v>
      </c>
      <c r="F683" s="91" t="s">
        <v>230</v>
      </c>
      <c r="G683" s="91" t="s">
        <v>231</v>
      </c>
      <c r="H683" s="91" t="s">
        <v>232</v>
      </c>
      <c r="I683" s="91" t="s">
        <v>233</v>
      </c>
      <c r="J683" s="91" t="s">
        <v>234</v>
      </c>
      <c r="K683" s="91" t="s">
        <v>235</v>
      </c>
      <c r="L683" s="91" t="s">
        <v>236</v>
      </c>
      <c r="M683" s="91" t="s">
        <v>237</v>
      </c>
    </row>
    <row r="684" spans="1:13" x14ac:dyDescent="0.25">
      <c r="A684" s="91" t="s">
        <v>238</v>
      </c>
      <c r="B684" s="92" t="s">
        <v>115</v>
      </c>
      <c r="C684" s="98">
        <v>1.0687899999999999</v>
      </c>
      <c r="D684" s="97">
        <v>1.0697000000000001</v>
      </c>
      <c r="E684" s="98">
        <v>1.0835600000000001</v>
      </c>
      <c r="F684" s="98">
        <v>1.9438500000000001</v>
      </c>
      <c r="G684" s="98">
        <v>1.9483200000000001</v>
      </c>
      <c r="H684" s="98">
        <v>1.34571</v>
      </c>
      <c r="I684" s="98">
        <v>1.08952</v>
      </c>
      <c r="J684" s="98">
        <v>1.0892900000000001</v>
      </c>
      <c r="K684" s="98">
        <v>0.92152999999999996</v>
      </c>
      <c r="L684" s="98">
        <v>1.00966</v>
      </c>
      <c r="M684" s="98">
        <v>0.99614000000000003</v>
      </c>
    </row>
    <row r="685" spans="1:13" x14ac:dyDescent="0.25">
      <c r="A685" s="91" t="s">
        <v>239</v>
      </c>
      <c r="B685" s="92" t="s">
        <v>115</v>
      </c>
      <c r="C685" s="98">
        <v>1.09327</v>
      </c>
      <c r="D685" s="98">
        <v>1.0904100000000001</v>
      </c>
      <c r="E685" s="98">
        <v>1.10198</v>
      </c>
      <c r="F685" s="98">
        <v>1.9600299999999999</v>
      </c>
      <c r="G685" s="98">
        <v>1.96248</v>
      </c>
      <c r="H685" s="98">
        <v>1.3580099999999999</v>
      </c>
      <c r="I685" s="98">
        <v>1.1005499999999999</v>
      </c>
      <c r="J685" s="98">
        <v>1.09968</v>
      </c>
      <c r="K685" s="98">
        <v>0.93166000000000004</v>
      </c>
      <c r="L685" s="98">
        <v>1.0197400000000001</v>
      </c>
      <c r="M685" s="98">
        <v>1.00624</v>
      </c>
    </row>
    <row r="686" spans="1:13" x14ac:dyDescent="0.25">
      <c r="A686" s="91" t="s">
        <v>106</v>
      </c>
      <c r="B686" s="96">
        <v>0</v>
      </c>
      <c r="C686" s="96">
        <v>0</v>
      </c>
      <c r="D686" s="96">
        <v>0</v>
      </c>
      <c r="E686" s="96">
        <v>0</v>
      </c>
      <c r="F686" s="96">
        <v>0</v>
      </c>
      <c r="G686" s="96">
        <v>0</v>
      </c>
      <c r="H686" s="96">
        <v>0</v>
      </c>
      <c r="I686" s="96">
        <v>0</v>
      </c>
      <c r="J686" s="96">
        <v>0</v>
      </c>
      <c r="K686" s="96">
        <v>0</v>
      </c>
      <c r="L686" s="96">
        <v>0</v>
      </c>
      <c r="M686" s="96">
        <v>0</v>
      </c>
    </row>
    <row r="687" spans="1:13" x14ac:dyDescent="0.25">
      <c r="A687" s="91" t="s">
        <v>109</v>
      </c>
      <c r="B687" s="92" t="s">
        <v>115</v>
      </c>
      <c r="C687" s="96">
        <v>0</v>
      </c>
      <c r="D687" s="96">
        <v>0</v>
      </c>
      <c r="E687" s="96">
        <v>0</v>
      </c>
      <c r="F687" s="96">
        <v>0</v>
      </c>
      <c r="G687" s="96">
        <v>0</v>
      </c>
      <c r="H687" s="96">
        <v>0</v>
      </c>
      <c r="I687" s="96">
        <v>0</v>
      </c>
      <c r="J687" s="96">
        <v>0</v>
      </c>
      <c r="K687" s="96">
        <v>0</v>
      </c>
      <c r="L687" s="96">
        <v>0</v>
      </c>
      <c r="M687" s="96">
        <v>0</v>
      </c>
    </row>
    <row r="688" spans="1:13" x14ac:dyDescent="0.25">
      <c r="A688" s="91" t="s">
        <v>111</v>
      </c>
      <c r="B688" s="92" t="s">
        <v>115</v>
      </c>
      <c r="C688" s="96">
        <v>0</v>
      </c>
      <c r="D688" s="96">
        <v>0</v>
      </c>
      <c r="E688" s="96">
        <v>0</v>
      </c>
      <c r="F688" s="96">
        <v>0</v>
      </c>
      <c r="G688" s="96">
        <v>0</v>
      </c>
      <c r="H688" s="96">
        <v>0</v>
      </c>
      <c r="I688" s="96">
        <v>0</v>
      </c>
      <c r="J688" s="96">
        <v>0</v>
      </c>
      <c r="K688" s="96">
        <v>0</v>
      </c>
      <c r="L688" s="96">
        <v>0</v>
      </c>
      <c r="M688" s="96">
        <v>0</v>
      </c>
    </row>
    <row r="689" spans="1:13" x14ac:dyDescent="0.25">
      <c r="A689" s="91" t="s">
        <v>114</v>
      </c>
      <c r="B689" s="96">
        <v>0</v>
      </c>
      <c r="C689" s="96">
        <v>0</v>
      </c>
      <c r="D689" s="96">
        <v>0</v>
      </c>
      <c r="E689" s="96">
        <v>0</v>
      </c>
      <c r="F689" s="96">
        <v>0</v>
      </c>
      <c r="G689" s="96">
        <v>0</v>
      </c>
      <c r="H689" s="96">
        <v>0</v>
      </c>
      <c r="I689" s="96">
        <v>0</v>
      </c>
      <c r="J689" s="96">
        <v>0</v>
      </c>
      <c r="K689" s="96">
        <v>0</v>
      </c>
      <c r="L689" s="96">
        <v>0</v>
      </c>
      <c r="M689" s="92" t="s">
        <v>115</v>
      </c>
    </row>
    <row r="690" spans="1:13" x14ac:dyDescent="0.25">
      <c r="A690" s="91" t="s">
        <v>116</v>
      </c>
      <c r="B690" s="92" t="s">
        <v>115</v>
      </c>
      <c r="C690" s="96">
        <v>0</v>
      </c>
      <c r="D690" s="96">
        <v>0</v>
      </c>
      <c r="E690" s="96">
        <v>0</v>
      </c>
      <c r="F690" s="96">
        <v>0</v>
      </c>
      <c r="G690" s="96">
        <v>0</v>
      </c>
      <c r="H690" s="96">
        <v>0</v>
      </c>
      <c r="I690" s="96">
        <v>0</v>
      </c>
      <c r="J690" s="96">
        <v>0</v>
      </c>
      <c r="K690" s="96">
        <v>0</v>
      </c>
      <c r="L690" s="96">
        <v>0</v>
      </c>
      <c r="M690" s="92" t="s">
        <v>115</v>
      </c>
    </row>
    <row r="692" spans="1:13" x14ac:dyDescent="0.25">
      <c r="A692" s="89" t="s">
        <v>240</v>
      </c>
    </row>
    <row r="693" spans="1:13" x14ac:dyDescent="0.25">
      <c r="A693" s="89" t="s">
        <v>115</v>
      </c>
      <c r="B693" s="89" t="s">
        <v>241</v>
      </c>
    </row>
    <row r="695" spans="1:13" x14ac:dyDescent="0.25">
      <c r="A695" s="89" t="s">
        <v>219</v>
      </c>
      <c r="B695" s="89" t="s">
        <v>260</v>
      </c>
    </row>
    <row r="696" spans="1:13" x14ac:dyDescent="0.25">
      <c r="A696" s="89" t="s">
        <v>221</v>
      </c>
      <c r="B696" s="89" t="s">
        <v>259</v>
      </c>
    </row>
    <row r="697" spans="1:13" x14ac:dyDescent="0.25">
      <c r="A697" s="89" t="s">
        <v>223</v>
      </c>
      <c r="B697" s="89" t="s">
        <v>224</v>
      </c>
    </row>
    <row r="699" spans="1:13" x14ac:dyDescent="0.25">
      <c r="A699" s="91" t="s">
        <v>225</v>
      </c>
      <c r="B699" s="91" t="s">
        <v>226</v>
      </c>
      <c r="C699" s="91" t="s">
        <v>227</v>
      </c>
      <c r="D699" s="91" t="s">
        <v>228</v>
      </c>
      <c r="E699" s="91" t="s">
        <v>229</v>
      </c>
      <c r="F699" s="91" t="s">
        <v>230</v>
      </c>
      <c r="G699" s="91" t="s">
        <v>231</v>
      </c>
      <c r="H699" s="91" t="s">
        <v>232</v>
      </c>
      <c r="I699" s="91" t="s">
        <v>233</v>
      </c>
      <c r="J699" s="91" t="s">
        <v>234</v>
      </c>
      <c r="K699" s="91" t="s">
        <v>235</v>
      </c>
      <c r="L699" s="91" t="s">
        <v>236</v>
      </c>
      <c r="M699" s="91" t="s">
        <v>237</v>
      </c>
    </row>
    <row r="700" spans="1:13" x14ac:dyDescent="0.25">
      <c r="A700" s="91" t="s">
        <v>238</v>
      </c>
      <c r="B700" s="92" t="s">
        <v>115</v>
      </c>
      <c r="C700" s="96">
        <v>0</v>
      </c>
      <c r="D700" s="96">
        <v>0</v>
      </c>
      <c r="E700" s="96">
        <v>0</v>
      </c>
      <c r="F700" s="96">
        <v>0</v>
      </c>
      <c r="G700" s="96">
        <v>0</v>
      </c>
      <c r="H700" s="96">
        <v>0</v>
      </c>
      <c r="I700" s="96">
        <v>0</v>
      </c>
      <c r="J700" s="96">
        <v>0</v>
      </c>
      <c r="K700" s="96">
        <v>0</v>
      </c>
      <c r="L700" s="96">
        <v>0</v>
      </c>
      <c r="M700" s="96">
        <v>0</v>
      </c>
    </row>
    <row r="701" spans="1:13" x14ac:dyDescent="0.25">
      <c r="A701" s="91" t="s">
        <v>239</v>
      </c>
      <c r="B701" s="92" t="s">
        <v>115</v>
      </c>
      <c r="C701" s="96">
        <v>0</v>
      </c>
      <c r="D701" s="96">
        <v>0</v>
      </c>
      <c r="E701" s="96">
        <v>0</v>
      </c>
      <c r="F701" s="96">
        <v>0</v>
      </c>
      <c r="G701" s="96">
        <v>0</v>
      </c>
      <c r="H701" s="96">
        <v>0</v>
      </c>
      <c r="I701" s="96">
        <v>0</v>
      </c>
      <c r="J701" s="96">
        <v>0</v>
      </c>
      <c r="K701" s="96">
        <v>0</v>
      </c>
      <c r="L701" s="96">
        <v>0</v>
      </c>
      <c r="M701" s="96">
        <v>0</v>
      </c>
    </row>
    <row r="702" spans="1:13" x14ac:dyDescent="0.25">
      <c r="A702" s="91" t="s">
        <v>106</v>
      </c>
      <c r="B702" s="96">
        <v>0</v>
      </c>
      <c r="C702" s="96">
        <v>0</v>
      </c>
      <c r="D702" s="96">
        <v>0</v>
      </c>
      <c r="E702" s="96">
        <v>0</v>
      </c>
      <c r="F702" s="96">
        <v>0</v>
      </c>
      <c r="G702" s="96">
        <v>0</v>
      </c>
      <c r="H702" s="96">
        <v>0</v>
      </c>
      <c r="I702" s="96">
        <v>0</v>
      </c>
      <c r="J702" s="96">
        <v>0</v>
      </c>
      <c r="K702" s="96">
        <v>0</v>
      </c>
      <c r="L702" s="96">
        <v>0</v>
      </c>
      <c r="M702" s="96">
        <v>0</v>
      </c>
    </row>
    <row r="703" spans="1:13" x14ac:dyDescent="0.25">
      <c r="A703" s="91" t="s">
        <v>109</v>
      </c>
      <c r="B703" s="92" t="s">
        <v>115</v>
      </c>
      <c r="C703" s="96">
        <v>0</v>
      </c>
      <c r="D703" s="96">
        <v>0</v>
      </c>
      <c r="E703" s="96">
        <v>0</v>
      </c>
      <c r="F703" s="96">
        <v>0</v>
      </c>
      <c r="G703" s="96">
        <v>0</v>
      </c>
      <c r="H703" s="96">
        <v>0</v>
      </c>
      <c r="I703" s="96">
        <v>0</v>
      </c>
      <c r="J703" s="96">
        <v>0</v>
      </c>
      <c r="K703" s="96">
        <v>0</v>
      </c>
      <c r="L703" s="96">
        <v>0</v>
      </c>
      <c r="M703" s="96">
        <v>0</v>
      </c>
    </row>
    <row r="704" spans="1:13" x14ac:dyDescent="0.25">
      <c r="A704" s="91" t="s">
        <v>111</v>
      </c>
      <c r="B704" s="92" t="s">
        <v>115</v>
      </c>
      <c r="C704" s="96">
        <v>0</v>
      </c>
      <c r="D704" s="96">
        <v>0</v>
      </c>
      <c r="E704" s="96">
        <v>0</v>
      </c>
      <c r="F704" s="96">
        <v>0</v>
      </c>
      <c r="G704" s="96">
        <v>0</v>
      </c>
      <c r="H704" s="96">
        <v>0</v>
      </c>
      <c r="I704" s="96">
        <v>0</v>
      </c>
      <c r="J704" s="96">
        <v>0</v>
      </c>
      <c r="K704" s="96">
        <v>0</v>
      </c>
      <c r="L704" s="96">
        <v>0</v>
      </c>
      <c r="M704" s="96">
        <v>0</v>
      </c>
    </row>
    <row r="705" spans="1:13" x14ac:dyDescent="0.25">
      <c r="A705" s="91" t="s">
        <v>114</v>
      </c>
      <c r="B705" s="98">
        <v>2.0000000000000002E-5</v>
      </c>
      <c r="C705" s="98">
        <v>2.0000000000000002E-5</v>
      </c>
      <c r="D705" s="98">
        <v>2.0000000000000002E-5</v>
      </c>
      <c r="E705" s="98">
        <v>2.0000000000000002E-5</v>
      </c>
      <c r="F705" s="98">
        <v>2.0000000000000002E-5</v>
      </c>
      <c r="G705" s="98">
        <v>2.0000000000000002E-5</v>
      </c>
      <c r="H705" s="98">
        <v>2.0000000000000002E-5</v>
      </c>
      <c r="I705" s="98">
        <v>2.0000000000000002E-5</v>
      </c>
      <c r="J705" s="98">
        <v>2.0000000000000002E-5</v>
      </c>
      <c r="K705" s="98">
        <v>1.0000000000000001E-5</v>
      </c>
      <c r="L705" s="98">
        <v>2.0000000000000002E-5</v>
      </c>
      <c r="M705" s="92" t="s">
        <v>115</v>
      </c>
    </row>
    <row r="706" spans="1:13" x14ac:dyDescent="0.25">
      <c r="A706" s="91" t="s">
        <v>116</v>
      </c>
      <c r="B706" s="92" t="s">
        <v>115</v>
      </c>
      <c r="C706" s="96">
        <v>0</v>
      </c>
      <c r="D706" s="96">
        <v>0</v>
      </c>
      <c r="E706" s="96">
        <v>0</v>
      </c>
      <c r="F706" s="96">
        <v>0</v>
      </c>
      <c r="G706" s="96">
        <v>0</v>
      </c>
      <c r="H706" s="96">
        <v>0</v>
      </c>
      <c r="I706" s="96">
        <v>0</v>
      </c>
      <c r="J706" s="96">
        <v>0</v>
      </c>
      <c r="K706" s="96">
        <v>0</v>
      </c>
      <c r="L706" s="96">
        <v>0</v>
      </c>
      <c r="M706" s="92" t="s">
        <v>115</v>
      </c>
    </row>
    <row r="708" spans="1:13" x14ac:dyDescent="0.25">
      <c r="A708" s="89" t="s">
        <v>240</v>
      </c>
    </row>
    <row r="709" spans="1:13" x14ac:dyDescent="0.25">
      <c r="A709" s="89" t="s">
        <v>115</v>
      </c>
      <c r="B709" s="89" t="s">
        <v>241</v>
      </c>
    </row>
    <row r="711" spans="1:13" x14ac:dyDescent="0.25">
      <c r="A711" s="89" t="s">
        <v>219</v>
      </c>
      <c r="B711" s="89" t="s">
        <v>261</v>
      </c>
    </row>
    <row r="712" spans="1:13" x14ac:dyDescent="0.25">
      <c r="A712" s="89" t="s">
        <v>221</v>
      </c>
      <c r="B712" s="89" t="s">
        <v>222</v>
      </c>
    </row>
    <row r="713" spans="1:13" x14ac:dyDescent="0.25">
      <c r="A713" s="89" t="s">
        <v>223</v>
      </c>
      <c r="B713" s="89" t="s">
        <v>224</v>
      </c>
    </row>
    <row r="715" spans="1:13" x14ac:dyDescent="0.25">
      <c r="A715" s="91" t="s">
        <v>225</v>
      </c>
      <c r="B715" s="91" t="s">
        <v>226</v>
      </c>
      <c r="C715" s="91" t="s">
        <v>227</v>
      </c>
      <c r="D715" s="91" t="s">
        <v>228</v>
      </c>
      <c r="E715" s="91" t="s">
        <v>229</v>
      </c>
      <c r="F715" s="91" t="s">
        <v>230</v>
      </c>
      <c r="G715" s="91" t="s">
        <v>231</v>
      </c>
      <c r="H715" s="91" t="s">
        <v>232</v>
      </c>
      <c r="I715" s="91" t="s">
        <v>233</v>
      </c>
      <c r="J715" s="91" t="s">
        <v>234</v>
      </c>
      <c r="K715" s="91" t="s">
        <v>235</v>
      </c>
      <c r="L715" s="91" t="s">
        <v>236</v>
      </c>
      <c r="M715" s="91" t="s">
        <v>237</v>
      </c>
    </row>
    <row r="716" spans="1:13" x14ac:dyDescent="0.25">
      <c r="A716" s="91" t="s">
        <v>238</v>
      </c>
      <c r="B716" s="92" t="s">
        <v>115</v>
      </c>
      <c r="C716" s="98">
        <v>779.76133000000004</v>
      </c>
      <c r="D716" s="98">
        <v>733.21933000000001</v>
      </c>
      <c r="E716" s="98">
        <v>697.96798999999999</v>
      </c>
      <c r="F716" s="98">
        <v>690.05151999999998</v>
      </c>
      <c r="G716" s="98">
        <v>681.33960999999999</v>
      </c>
      <c r="H716" s="98">
        <v>681.80614000000003</v>
      </c>
      <c r="I716" s="98">
        <v>690.07149000000004</v>
      </c>
      <c r="J716" s="98">
        <v>689.12762999999995</v>
      </c>
      <c r="K716" s="98">
        <v>686.24152000000004</v>
      </c>
      <c r="L716" s="98">
        <v>701.09076000000005</v>
      </c>
      <c r="M716" s="98">
        <v>690.45987000000002</v>
      </c>
    </row>
    <row r="717" spans="1:13" x14ac:dyDescent="0.25">
      <c r="A717" s="91" t="s">
        <v>239</v>
      </c>
      <c r="B717" s="92" t="s">
        <v>115</v>
      </c>
      <c r="C717" s="98">
        <v>849.59142999999995</v>
      </c>
      <c r="D717" s="98">
        <v>798.18263999999999</v>
      </c>
      <c r="E717" s="97">
        <v>764.08680000000004</v>
      </c>
      <c r="F717" s="98">
        <v>753.92013999999995</v>
      </c>
      <c r="G717" s="98">
        <v>744.40346999999997</v>
      </c>
      <c r="H717" s="98">
        <v>744.39326000000005</v>
      </c>
      <c r="I717" s="97">
        <v>754.67010000000005</v>
      </c>
      <c r="J717" s="98">
        <v>752.18249000000003</v>
      </c>
      <c r="K717" s="98">
        <v>749.00027999999998</v>
      </c>
      <c r="L717" s="98">
        <v>764.88706000000002</v>
      </c>
      <c r="M717" s="98">
        <v>753.40939000000003</v>
      </c>
    </row>
    <row r="718" spans="1:13" x14ac:dyDescent="0.25">
      <c r="A718" s="91" t="s">
        <v>106</v>
      </c>
      <c r="B718" s="97">
        <v>19.525600000000001</v>
      </c>
      <c r="C718" s="98">
        <v>19.305319999999998</v>
      </c>
      <c r="D718" s="98">
        <v>18.47973</v>
      </c>
      <c r="E718" s="98">
        <v>18.08165</v>
      </c>
      <c r="F718" s="98">
        <v>18.186540000000001</v>
      </c>
      <c r="G718" s="97">
        <v>17.851800000000001</v>
      </c>
      <c r="H718" s="98">
        <v>17.688970000000001</v>
      </c>
      <c r="I718" s="98">
        <v>18.142679999999999</v>
      </c>
      <c r="J718" s="93">
        <v>18.164999999999999</v>
      </c>
      <c r="K718" s="98">
        <v>18.66469</v>
      </c>
      <c r="L718" s="98">
        <v>18.98227</v>
      </c>
      <c r="M718" s="98">
        <v>19.08015</v>
      </c>
    </row>
    <row r="719" spans="1:13" x14ac:dyDescent="0.25">
      <c r="A719" s="91" t="s">
        <v>109</v>
      </c>
      <c r="B719" s="92" t="s">
        <v>115</v>
      </c>
      <c r="C719" s="98">
        <v>19.963750000000001</v>
      </c>
      <c r="D719" s="98">
        <v>17.097819999999999</v>
      </c>
      <c r="E719" s="98">
        <v>15.740589999999999</v>
      </c>
      <c r="F719" s="98">
        <v>15.33611</v>
      </c>
      <c r="G719" s="98">
        <v>15.27815</v>
      </c>
      <c r="H719" s="98">
        <v>15.50961</v>
      </c>
      <c r="I719" s="98">
        <v>15.62759</v>
      </c>
      <c r="J719" s="98">
        <v>15.62238</v>
      </c>
      <c r="K719" s="98">
        <v>15.49855</v>
      </c>
      <c r="L719" s="98">
        <v>15.59797</v>
      </c>
      <c r="M719" s="93">
        <v>15.143000000000001</v>
      </c>
    </row>
    <row r="720" spans="1:13" x14ac:dyDescent="0.25">
      <c r="A720" s="91" t="s">
        <v>111</v>
      </c>
      <c r="B720" s="92" t="s">
        <v>115</v>
      </c>
      <c r="C720" s="98">
        <v>16.25733</v>
      </c>
      <c r="D720" s="98">
        <v>15.567819999999999</v>
      </c>
      <c r="E720" s="98">
        <v>16.169090000000001</v>
      </c>
      <c r="F720" s="98">
        <v>16.260359999999999</v>
      </c>
      <c r="G720" s="98">
        <v>14.76632</v>
      </c>
      <c r="H720" s="98">
        <v>15.36829</v>
      </c>
      <c r="I720" s="98">
        <v>15.77875</v>
      </c>
      <c r="J720" s="98">
        <v>15.380660000000001</v>
      </c>
      <c r="K720" s="98">
        <v>15.46527</v>
      </c>
      <c r="L720" s="98">
        <v>16.504460000000002</v>
      </c>
      <c r="M720" s="98">
        <v>16.472059999999999</v>
      </c>
    </row>
    <row r="721" spans="1:13" x14ac:dyDescent="0.25">
      <c r="A721" s="91" t="s">
        <v>114</v>
      </c>
      <c r="B721" s="98">
        <v>0.87314000000000003</v>
      </c>
      <c r="C721" s="98">
        <v>0.89898999999999996</v>
      </c>
      <c r="D721" s="98">
        <v>0.82721999999999996</v>
      </c>
      <c r="E721" s="98">
        <v>0.79893000000000003</v>
      </c>
      <c r="F721" s="98">
        <v>0.78888000000000003</v>
      </c>
      <c r="G721" s="98">
        <v>0.81067999999999996</v>
      </c>
      <c r="H721" s="98">
        <v>0.80678000000000005</v>
      </c>
      <c r="I721" s="98">
        <v>0.88739000000000001</v>
      </c>
      <c r="J721" s="98">
        <v>0.84443000000000001</v>
      </c>
      <c r="K721" s="98">
        <v>0.84741999999999995</v>
      </c>
      <c r="L721" s="97">
        <v>0.90380000000000005</v>
      </c>
      <c r="M721" s="92" t="s">
        <v>115</v>
      </c>
    </row>
    <row r="722" spans="1:13" x14ac:dyDescent="0.25">
      <c r="A722" s="91" t="s">
        <v>116</v>
      </c>
      <c r="B722" s="92" t="s">
        <v>115</v>
      </c>
      <c r="C722" s="98">
        <v>10.42718</v>
      </c>
      <c r="D722" s="98">
        <v>8.5648700000000009</v>
      </c>
      <c r="E722" s="98">
        <v>8.2982300000000002</v>
      </c>
      <c r="F722" s="98">
        <v>8.4517399999999991</v>
      </c>
      <c r="G722" s="98">
        <v>8.4559499999999996</v>
      </c>
      <c r="H722" s="98">
        <v>8.3774499999999996</v>
      </c>
      <c r="I722" s="98">
        <v>8.4136500000000005</v>
      </c>
      <c r="J722" s="98">
        <v>8.4644100000000009</v>
      </c>
      <c r="K722" s="98">
        <v>8.28843</v>
      </c>
      <c r="L722" s="98">
        <v>8.1392299999999995</v>
      </c>
      <c r="M722" s="92" t="s">
        <v>115</v>
      </c>
    </row>
    <row r="724" spans="1:13" x14ac:dyDescent="0.25">
      <c r="A724" s="89" t="s">
        <v>240</v>
      </c>
    </row>
    <row r="725" spans="1:13" x14ac:dyDescent="0.25">
      <c r="A725" s="89" t="s">
        <v>115</v>
      </c>
      <c r="B725" s="89" t="s">
        <v>241</v>
      </c>
    </row>
    <row r="727" spans="1:13" x14ac:dyDescent="0.25">
      <c r="A727" s="89" t="s">
        <v>219</v>
      </c>
      <c r="B727" s="89" t="s">
        <v>261</v>
      </c>
    </row>
    <row r="728" spans="1:13" x14ac:dyDescent="0.25">
      <c r="A728" s="89" t="s">
        <v>221</v>
      </c>
      <c r="B728" s="89" t="s">
        <v>242</v>
      </c>
    </row>
    <row r="729" spans="1:13" x14ac:dyDescent="0.25">
      <c r="A729" s="89" t="s">
        <v>223</v>
      </c>
      <c r="B729" s="89" t="s">
        <v>224</v>
      </c>
    </row>
    <row r="731" spans="1:13" x14ac:dyDescent="0.25">
      <c r="A731" s="91" t="s">
        <v>225</v>
      </c>
      <c r="B731" s="91" t="s">
        <v>226</v>
      </c>
      <c r="C731" s="91" t="s">
        <v>227</v>
      </c>
      <c r="D731" s="91" t="s">
        <v>228</v>
      </c>
      <c r="E731" s="91" t="s">
        <v>229</v>
      </c>
      <c r="F731" s="91" t="s">
        <v>230</v>
      </c>
      <c r="G731" s="91" t="s">
        <v>231</v>
      </c>
      <c r="H731" s="91" t="s">
        <v>232</v>
      </c>
      <c r="I731" s="91" t="s">
        <v>233</v>
      </c>
      <c r="J731" s="91" t="s">
        <v>234</v>
      </c>
      <c r="K731" s="91" t="s">
        <v>235</v>
      </c>
      <c r="L731" s="91" t="s">
        <v>236</v>
      </c>
      <c r="M731" s="91" t="s">
        <v>237</v>
      </c>
    </row>
    <row r="732" spans="1:13" x14ac:dyDescent="0.25">
      <c r="A732" s="91" t="s">
        <v>238</v>
      </c>
      <c r="B732" s="92" t="s">
        <v>115</v>
      </c>
      <c r="C732" s="98">
        <v>565.77637000000004</v>
      </c>
      <c r="D732" s="97">
        <v>549.09469999999999</v>
      </c>
      <c r="E732" s="98">
        <v>547.16990999999996</v>
      </c>
      <c r="F732" s="98">
        <v>552.62941000000001</v>
      </c>
      <c r="G732" s="98">
        <v>549.42165</v>
      </c>
      <c r="H732" s="98">
        <v>558.67507999999998</v>
      </c>
      <c r="I732" s="98">
        <v>568.07159000000001</v>
      </c>
      <c r="J732" s="98">
        <v>566.40274999999997</v>
      </c>
      <c r="K732" s="98">
        <v>565.68021999999996</v>
      </c>
      <c r="L732" s="98">
        <v>577.88561000000004</v>
      </c>
      <c r="M732" s="98">
        <v>570.31083000000001</v>
      </c>
    </row>
    <row r="733" spans="1:13" x14ac:dyDescent="0.25">
      <c r="A733" s="91" t="s">
        <v>239</v>
      </c>
      <c r="B733" s="92" t="s">
        <v>115</v>
      </c>
      <c r="C733" s="98">
        <v>612.48639000000003</v>
      </c>
      <c r="D733" s="97">
        <v>595.95759999999996</v>
      </c>
      <c r="E733" s="98">
        <v>594.30223999999998</v>
      </c>
      <c r="F733" s="98">
        <v>600.06575999999995</v>
      </c>
      <c r="G733" s="98">
        <v>596.56728999999996</v>
      </c>
      <c r="H733" s="98">
        <v>605.77152000000001</v>
      </c>
      <c r="I733" s="98">
        <v>616.95538999999997</v>
      </c>
      <c r="J733" s="98">
        <v>613.64693999999997</v>
      </c>
      <c r="K733" s="97">
        <v>612.94069999999999</v>
      </c>
      <c r="L733" s="98">
        <v>626.05237</v>
      </c>
      <c r="M733" s="98">
        <v>617.55677000000003</v>
      </c>
    </row>
    <row r="734" spans="1:13" x14ac:dyDescent="0.25">
      <c r="A734" s="91" t="s">
        <v>106</v>
      </c>
      <c r="B734" s="98">
        <v>16.649539999999998</v>
      </c>
      <c r="C734" s="97">
        <v>16.548400000000001</v>
      </c>
      <c r="D734" s="98">
        <v>15.98274</v>
      </c>
      <c r="E734" s="97">
        <v>15.548400000000001</v>
      </c>
      <c r="F734" s="98">
        <v>15.677390000000001</v>
      </c>
      <c r="G734" s="98">
        <v>15.46898</v>
      </c>
      <c r="H734" s="98">
        <v>15.32695</v>
      </c>
      <c r="I734" s="98">
        <v>15.84427</v>
      </c>
      <c r="J734" s="98">
        <v>15.78617</v>
      </c>
      <c r="K734" s="97">
        <v>16.166499999999999</v>
      </c>
      <c r="L734" s="98">
        <v>16.447880000000001</v>
      </c>
      <c r="M734" s="98">
        <v>16.460290000000001</v>
      </c>
    </row>
    <row r="735" spans="1:13" x14ac:dyDescent="0.25">
      <c r="A735" s="91" t="s">
        <v>109</v>
      </c>
      <c r="B735" s="92" t="s">
        <v>115</v>
      </c>
      <c r="C735" s="98">
        <v>12.563459999999999</v>
      </c>
      <c r="D735" s="98">
        <v>12.386150000000001</v>
      </c>
      <c r="E735" s="97">
        <v>12.747400000000001</v>
      </c>
      <c r="F735" s="98">
        <v>12.534879999999999</v>
      </c>
      <c r="G735" s="98">
        <v>12.47476</v>
      </c>
      <c r="H735" s="98">
        <v>12.524419999999999</v>
      </c>
      <c r="I735" s="97">
        <v>12.7372</v>
      </c>
      <c r="J735" s="97">
        <v>12.6335</v>
      </c>
      <c r="K735" s="98">
        <v>12.54035</v>
      </c>
      <c r="L735" s="98">
        <v>12.63486</v>
      </c>
      <c r="M735" s="98">
        <v>12.242380000000001</v>
      </c>
    </row>
    <row r="736" spans="1:13" x14ac:dyDescent="0.25">
      <c r="A736" s="91" t="s">
        <v>111</v>
      </c>
      <c r="B736" s="92" t="s">
        <v>115</v>
      </c>
      <c r="C736" s="98">
        <v>11.83244</v>
      </c>
      <c r="D736" s="98">
        <v>11.053839999999999</v>
      </c>
      <c r="E736" s="98">
        <v>11.44431</v>
      </c>
      <c r="F736" s="97">
        <v>12.5968</v>
      </c>
      <c r="G736" s="98">
        <v>11.05391</v>
      </c>
      <c r="H736" s="98">
        <v>11.75568</v>
      </c>
      <c r="I736" s="98">
        <v>12.15705</v>
      </c>
      <c r="J736" s="98">
        <v>11.77003</v>
      </c>
      <c r="K736" s="98">
        <v>11.81241</v>
      </c>
      <c r="L736" s="98">
        <v>12.776590000000001</v>
      </c>
      <c r="M736" s="98">
        <v>12.773479999999999</v>
      </c>
    </row>
    <row r="737" spans="1:13" x14ac:dyDescent="0.25">
      <c r="A737" s="91" t="s">
        <v>114</v>
      </c>
      <c r="B737" s="98">
        <v>0.77322999999999997</v>
      </c>
      <c r="C737" s="98">
        <v>0.80318000000000001</v>
      </c>
      <c r="D737" s="98">
        <v>0.74263999999999997</v>
      </c>
      <c r="E737" s="98">
        <v>0.71075999999999995</v>
      </c>
      <c r="F737" s="98">
        <v>0.70308999999999999</v>
      </c>
      <c r="G737" s="98">
        <v>0.72426000000000001</v>
      </c>
      <c r="H737" s="98">
        <v>0.71197999999999995</v>
      </c>
      <c r="I737" s="98">
        <v>0.78566999999999998</v>
      </c>
      <c r="J737" s="98">
        <v>0.72982999999999998</v>
      </c>
      <c r="K737" s="98">
        <v>0.71482999999999997</v>
      </c>
      <c r="L737" s="98">
        <v>0.75134999999999996</v>
      </c>
      <c r="M737" s="92" t="s">
        <v>115</v>
      </c>
    </row>
    <row r="738" spans="1:13" x14ac:dyDescent="0.25">
      <c r="A738" s="91" t="s">
        <v>116</v>
      </c>
      <c r="B738" s="92" t="s">
        <v>115</v>
      </c>
      <c r="C738" s="98">
        <v>5.9091699999999996</v>
      </c>
      <c r="D738" s="98">
        <v>5.7499200000000004</v>
      </c>
      <c r="E738" s="98">
        <v>5.5679400000000001</v>
      </c>
      <c r="F738" s="98">
        <v>5.7118900000000004</v>
      </c>
      <c r="G738" s="98">
        <v>5.7377799999999999</v>
      </c>
      <c r="H738" s="97">
        <v>5.8113000000000001</v>
      </c>
      <c r="I738" s="98">
        <v>5.9595399999999996</v>
      </c>
      <c r="J738" s="98">
        <v>6.0329600000000001</v>
      </c>
      <c r="K738" s="98">
        <v>6.0251700000000001</v>
      </c>
      <c r="L738" s="98">
        <v>5.9638799999999996</v>
      </c>
      <c r="M738" s="92" t="s">
        <v>115</v>
      </c>
    </row>
    <row r="740" spans="1:13" x14ac:dyDescent="0.25">
      <c r="A740" s="89" t="s">
        <v>240</v>
      </c>
    </row>
    <row r="741" spans="1:13" x14ac:dyDescent="0.25">
      <c r="A741" s="89" t="s">
        <v>115</v>
      </c>
      <c r="B741" s="89" t="s">
        <v>241</v>
      </c>
    </row>
    <row r="743" spans="1:13" x14ac:dyDescent="0.25">
      <c r="A743" s="89" t="s">
        <v>219</v>
      </c>
      <c r="B743" s="89" t="s">
        <v>261</v>
      </c>
    </row>
    <row r="744" spans="1:13" x14ac:dyDescent="0.25">
      <c r="A744" s="89" t="s">
        <v>221</v>
      </c>
      <c r="B744" s="89" t="s">
        <v>212</v>
      </c>
    </row>
    <row r="745" spans="1:13" x14ac:dyDescent="0.25">
      <c r="A745" s="89" t="s">
        <v>223</v>
      </c>
      <c r="B745" s="89" t="s">
        <v>224</v>
      </c>
    </row>
    <row r="747" spans="1:13" x14ac:dyDescent="0.25">
      <c r="A747" s="91" t="s">
        <v>225</v>
      </c>
      <c r="B747" s="91" t="s">
        <v>226</v>
      </c>
      <c r="C747" s="91" t="s">
        <v>227</v>
      </c>
      <c r="D747" s="91" t="s">
        <v>228</v>
      </c>
      <c r="E747" s="91" t="s">
        <v>229</v>
      </c>
      <c r="F747" s="91" t="s">
        <v>230</v>
      </c>
      <c r="G747" s="91" t="s">
        <v>231</v>
      </c>
      <c r="H747" s="91" t="s">
        <v>232</v>
      </c>
      <c r="I747" s="91" t="s">
        <v>233</v>
      </c>
      <c r="J747" s="91" t="s">
        <v>234</v>
      </c>
      <c r="K747" s="91" t="s">
        <v>235</v>
      </c>
      <c r="L747" s="91" t="s">
        <v>236</v>
      </c>
      <c r="M747" s="91" t="s">
        <v>237</v>
      </c>
    </row>
    <row r="748" spans="1:13" x14ac:dyDescent="0.25">
      <c r="A748" s="91" t="s">
        <v>238</v>
      </c>
      <c r="B748" s="92" t="s">
        <v>115</v>
      </c>
      <c r="C748" s="98">
        <v>1.77139</v>
      </c>
      <c r="D748" s="98">
        <v>1.69425</v>
      </c>
      <c r="E748" s="98">
        <v>1.30383</v>
      </c>
      <c r="F748" s="98">
        <v>1.71516</v>
      </c>
      <c r="G748" s="98">
        <v>1.5925100000000001</v>
      </c>
      <c r="H748" s="98">
        <v>1.5905499999999999</v>
      </c>
      <c r="I748" s="98">
        <v>1.60771</v>
      </c>
      <c r="J748" s="97">
        <v>1.6035999999999999</v>
      </c>
      <c r="K748" s="98">
        <v>1.57894</v>
      </c>
      <c r="L748" s="98">
        <v>1.5407500000000001</v>
      </c>
      <c r="M748" s="98">
        <v>1.4924500000000001</v>
      </c>
    </row>
    <row r="749" spans="1:13" x14ac:dyDescent="0.25">
      <c r="A749" s="91" t="s">
        <v>239</v>
      </c>
      <c r="B749" s="92" t="s">
        <v>115</v>
      </c>
      <c r="C749" s="98">
        <v>3.0459299999999998</v>
      </c>
      <c r="D749" s="98">
        <v>2.9961199999999999</v>
      </c>
      <c r="E749" s="98">
        <v>2.5259499999999999</v>
      </c>
      <c r="F749" s="97">
        <v>2.9721000000000002</v>
      </c>
      <c r="G749" s="98">
        <v>2.7777500000000002</v>
      </c>
      <c r="H749" s="98">
        <v>2.62188</v>
      </c>
      <c r="I749" s="98">
        <v>2.75651</v>
      </c>
      <c r="J749" s="98">
        <v>2.8645700000000001</v>
      </c>
      <c r="K749" s="97">
        <v>2.8519000000000001</v>
      </c>
      <c r="L749" s="98">
        <v>2.8463400000000001</v>
      </c>
      <c r="M749" s="98">
        <v>2.8013599999999999</v>
      </c>
    </row>
    <row r="750" spans="1:13" x14ac:dyDescent="0.25">
      <c r="A750" s="91" t="s">
        <v>106</v>
      </c>
      <c r="B750" s="98">
        <v>0.32952999999999999</v>
      </c>
      <c r="C750" s="98">
        <v>0.24843000000000001</v>
      </c>
      <c r="D750" s="98">
        <v>0.17025000000000001</v>
      </c>
      <c r="E750" s="98">
        <v>0.22517000000000001</v>
      </c>
      <c r="F750" s="98">
        <v>0.15722</v>
      </c>
      <c r="G750" s="98">
        <v>0.14581</v>
      </c>
      <c r="H750" s="97">
        <v>0.16919999999999999</v>
      </c>
      <c r="I750" s="98">
        <v>0.16439000000000001</v>
      </c>
      <c r="J750" s="98">
        <v>0.17904</v>
      </c>
      <c r="K750" s="98">
        <v>0.18446000000000001</v>
      </c>
      <c r="L750" s="98">
        <v>0.17582999999999999</v>
      </c>
      <c r="M750" s="98">
        <v>0.18137</v>
      </c>
    </row>
    <row r="751" spans="1:13" x14ac:dyDescent="0.25">
      <c r="A751" s="91" t="s">
        <v>109</v>
      </c>
      <c r="B751" s="92" t="s">
        <v>115</v>
      </c>
      <c r="C751" s="98">
        <v>7.8499999999999993E-3</v>
      </c>
      <c r="D751" s="98">
        <v>7.2700000000000004E-3</v>
      </c>
      <c r="E751" s="98">
        <v>7.3499999999999998E-3</v>
      </c>
      <c r="F751" s="98">
        <v>6.9800000000000001E-3</v>
      </c>
      <c r="G751" s="98">
        <v>7.3200000000000001E-3</v>
      </c>
      <c r="H751" s="98">
        <v>6.6400000000000001E-3</v>
      </c>
      <c r="I751" s="98">
        <v>6.4200000000000004E-3</v>
      </c>
      <c r="J751" s="98">
        <v>6.0400000000000002E-3</v>
      </c>
      <c r="K751" s="98">
        <v>5.7099999999999998E-3</v>
      </c>
      <c r="L751" s="98">
        <v>6.28E-3</v>
      </c>
      <c r="M751" s="98">
        <v>6.2899999999999996E-3</v>
      </c>
    </row>
    <row r="752" spans="1:13" x14ac:dyDescent="0.25">
      <c r="A752" s="91" t="s">
        <v>111</v>
      </c>
      <c r="B752" s="92" t="s">
        <v>115</v>
      </c>
      <c r="C752" s="97">
        <v>2.12E-2</v>
      </c>
      <c r="D752" s="98">
        <v>1.7059999999999999E-2</v>
      </c>
      <c r="E752" s="97">
        <v>2.3300000000000001E-2</v>
      </c>
      <c r="F752" s="98">
        <v>2.4129999999999999E-2</v>
      </c>
      <c r="G752" s="98">
        <v>2.5440000000000001E-2</v>
      </c>
      <c r="H752" s="98">
        <v>2.5319999999999999E-2</v>
      </c>
      <c r="I752" s="98">
        <v>2.6440000000000002E-2</v>
      </c>
      <c r="J752" s="98">
        <v>2.445E-2</v>
      </c>
      <c r="K752" s="98">
        <v>2.6429999999999999E-2</v>
      </c>
      <c r="L752" s="98">
        <v>2.6980000000000001E-2</v>
      </c>
      <c r="M752" s="98">
        <v>2.845E-2</v>
      </c>
    </row>
    <row r="753" spans="1:13" x14ac:dyDescent="0.25">
      <c r="A753" s="91" t="s">
        <v>114</v>
      </c>
      <c r="B753" s="98">
        <v>2.0000000000000002E-5</v>
      </c>
      <c r="C753" s="98">
        <v>2.0000000000000002E-5</v>
      </c>
      <c r="D753" s="98">
        <v>2.0000000000000002E-5</v>
      </c>
      <c r="E753" s="98">
        <v>2.0000000000000002E-5</v>
      </c>
      <c r="F753" s="98">
        <v>2.0000000000000002E-5</v>
      </c>
      <c r="G753" s="98">
        <v>3.0000000000000001E-5</v>
      </c>
      <c r="H753" s="98">
        <v>2.0000000000000002E-5</v>
      </c>
      <c r="I753" s="98">
        <v>2.0000000000000002E-5</v>
      </c>
      <c r="J753" s="98">
        <v>2.0000000000000002E-5</v>
      </c>
      <c r="K753" s="98">
        <v>3.0000000000000001E-5</v>
      </c>
      <c r="L753" s="98">
        <v>4.0000000000000003E-5</v>
      </c>
      <c r="M753" s="92" t="s">
        <v>115</v>
      </c>
    </row>
    <row r="754" spans="1:13" x14ac:dyDescent="0.25">
      <c r="A754" s="91" t="s">
        <v>116</v>
      </c>
      <c r="B754" s="92" t="s">
        <v>115</v>
      </c>
      <c r="C754" s="98">
        <v>6.3149999999999998E-2</v>
      </c>
      <c r="D754" s="98">
        <v>5.3379999999999997E-2</v>
      </c>
      <c r="E754" s="98">
        <v>6.5820000000000004E-2</v>
      </c>
      <c r="F754" s="98">
        <v>6.6589999999999996E-2</v>
      </c>
      <c r="G754" s="98">
        <v>6.3890000000000002E-2</v>
      </c>
      <c r="H754" s="98">
        <v>6.6239999999999993E-2</v>
      </c>
      <c r="I754" s="98">
        <v>6.447E-2</v>
      </c>
      <c r="J754" s="98">
        <v>6.1109999999999998E-2</v>
      </c>
      <c r="K754" s="98">
        <v>5.867E-2</v>
      </c>
      <c r="L754" s="98">
        <v>5.185E-2</v>
      </c>
      <c r="M754" s="92" t="s">
        <v>115</v>
      </c>
    </row>
    <row r="756" spans="1:13" x14ac:dyDescent="0.25">
      <c r="A756" s="89" t="s">
        <v>240</v>
      </c>
    </row>
    <row r="757" spans="1:13" x14ac:dyDescent="0.25">
      <c r="A757" s="89" t="s">
        <v>115</v>
      </c>
      <c r="B757" s="89" t="s">
        <v>241</v>
      </c>
    </row>
    <row r="759" spans="1:13" x14ac:dyDescent="0.25">
      <c r="A759" s="89" t="s">
        <v>219</v>
      </c>
      <c r="B759" s="89" t="s">
        <v>261</v>
      </c>
    </row>
    <row r="760" spans="1:13" x14ac:dyDescent="0.25">
      <c r="A760" s="89" t="s">
        <v>221</v>
      </c>
      <c r="B760" s="89" t="s">
        <v>213</v>
      </c>
    </row>
    <row r="761" spans="1:13" x14ac:dyDescent="0.25">
      <c r="A761" s="89" t="s">
        <v>223</v>
      </c>
      <c r="B761" s="89" t="s">
        <v>224</v>
      </c>
    </row>
    <row r="763" spans="1:13" x14ac:dyDescent="0.25">
      <c r="A763" s="91" t="s">
        <v>225</v>
      </c>
      <c r="B763" s="91" t="s">
        <v>226</v>
      </c>
      <c r="C763" s="91" t="s">
        <v>227</v>
      </c>
      <c r="D763" s="91" t="s">
        <v>228</v>
      </c>
      <c r="E763" s="91" t="s">
        <v>229</v>
      </c>
      <c r="F763" s="91" t="s">
        <v>230</v>
      </c>
      <c r="G763" s="91" t="s">
        <v>231</v>
      </c>
      <c r="H763" s="91" t="s">
        <v>232</v>
      </c>
      <c r="I763" s="91" t="s">
        <v>233</v>
      </c>
      <c r="J763" s="91" t="s">
        <v>234</v>
      </c>
      <c r="K763" s="91" t="s">
        <v>235</v>
      </c>
      <c r="L763" s="91" t="s">
        <v>236</v>
      </c>
      <c r="M763" s="91" t="s">
        <v>237</v>
      </c>
    </row>
    <row r="764" spans="1:13" x14ac:dyDescent="0.25">
      <c r="A764" s="91" t="s">
        <v>238</v>
      </c>
      <c r="B764" s="92" t="s">
        <v>115</v>
      </c>
      <c r="C764" s="98">
        <v>126.25199000000001</v>
      </c>
      <c r="D764" s="98">
        <v>100.11673999999999</v>
      </c>
      <c r="E764" s="98">
        <v>65.558949999999996</v>
      </c>
      <c r="F764" s="98">
        <v>52.526209999999999</v>
      </c>
      <c r="G764" s="98">
        <v>47.477789999999999</v>
      </c>
      <c r="H764" s="98">
        <v>39.940890000000003</v>
      </c>
      <c r="I764" s="97">
        <v>39.662399999999998</v>
      </c>
      <c r="J764" s="98">
        <v>39.797040000000003</v>
      </c>
      <c r="K764" s="98">
        <v>36.780889999999999</v>
      </c>
      <c r="L764" s="98">
        <v>38.517479999999999</v>
      </c>
      <c r="M764" s="98">
        <v>37.092280000000002</v>
      </c>
    </row>
    <row r="765" spans="1:13" x14ac:dyDescent="0.25">
      <c r="A765" s="91" t="s">
        <v>239</v>
      </c>
      <c r="B765" s="92" t="s">
        <v>115</v>
      </c>
      <c r="C765" s="98">
        <v>136.28397000000001</v>
      </c>
      <c r="D765" s="98">
        <v>105.41151000000001</v>
      </c>
      <c r="E765" s="98">
        <v>71.309809999999999</v>
      </c>
      <c r="F765" s="97">
        <v>55.159399999999998</v>
      </c>
      <c r="G765" s="98">
        <v>49.257629999999999</v>
      </c>
      <c r="H765" s="97">
        <v>41.516599999999997</v>
      </c>
      <c r="I765" s="98">
        <v>41.357759999999999</v>
      </c>
      <c r="J765" s="98">
        <v>41.374389999999998</v>
      </c>
      <c r="K765" s="98">
        <v>38.402529999999999</v>
      </c>
      <c r="L765" s="98">
        <v>40.275570000000002</v>
      </c>
      <c r="M765" s="98">
        <v>38.85145</v>
      </c>
    </row>
    <row r="766" spans="1:13" x14ac:dyDescent="0.25">
      <c r="A766" s="91" t="s">
        <v>106</v>
      </c>
      <c r="B766" s="98">
        <v>0.22778000000000001</v>
      </c>
      <c r="C766" s="98">
        <v>0.20868</v>
      </c>
      <c r="D766" s="98">
        <v>0.17125000000000001</v>
      </c>
      <c r="E766" s="98">
        <v>0.18109</v>
      </c>
      <c r="F766" s="98">
        <v>0.17724999999999999</v>
      </c>
      <c r="G766" s="98">
        <v>0.15764</v>
      </c>
      <c r="H766" s="98">
        <v>0.14534</v>
      </c>
      <c r="I766" s="98">
        <v>0.14385000000000001</v>
      </c>
      <c r="J766" s="98">
        <v>0.14610999999999999</v>
      </c>
      <c r="K766" s="98">
        <v>0.14124999999999999</v>
      </c>
      <c r="L766" s="98">
        <v>0.15085999999999999</v>
      </c>
      <c r="M766" s="98">
        <v>0.11607000000000001</v>
      </c>
    </row>
    <row r="767" spans="1:13" x14ac:dyDescent="0.25">
      <c r="A767" s="91" t="s">
        <v>109</v>
      </c>
      <c r="B767" s="92" t="s">
        <v>115</v>
      </c>
      <c r="C767" s="98">
        <v>5.6348700000000003</v>
      </c>
      <c r="D767" s="98">
        <v>3.0248599999999999</v>
      </c>
      <c r="E767" s="98">
        <v>1.04243</v>
      </c>
      <c r="F767" s="98">
        <v>0.93381999999999998</v>
      </c>
      <c r="G767" s="98">
        <v>1.0306299999999999</v>
      </c>
      <c r="H767" s="98">
        <v>1.2038599999999999</v>
      </c>
      <c r="I767" s="98">
        <v>1.17537</v>
      </c>
      <c r="J767" s="98">
        <v>1.37859</v>
      </c>
      <c r="K767" s="98">
        <v>1.28545</v>
      </c>
      <c r="L767" s="98">
        <v>1.3253699999999999</v>
      </c>
      <c r="M767" s="98">
        <v>1.2055800000000001</v>
      </c>
    </row>
    <row r="768" spans="1:13" x14ac:dyDescent="0.25">
      <c r="A768" s="91" t="s">
        <v>111</v>
      </c>
      <c r="B768" s="92" t="s">
        <v>115</v>
      </c>
      <c r="C768" s="93">
        <v>1.6579999999999999</v>
      </c>
      <c r="D768" s="98">
        <v>1.73759</v>
      </c>
      <c r="E768" s="98">
        <v>1.8046899999999999</v>
      </c>
      <c r="F768" s="98">
        <v>0.91810999999999998</v>
      </c>
      <c r="G768" s="98">
        <v>1.00231</v>
      </c>
      <c r="H768" s="98">
        <v>0.92876999999999998</v>
      </c>
      <c r="I768" s="98">
        <v>0.95955000000000001</v>
      </c>
      <c r="J768" s="98">
        <v>0.88032999999999995</v>
      </c>
      <c r="K768" s="98">
        <v>0.94250999999999996</v>
      </c>
      <c r="L768" s="98">
        <v>0.92535999999999996</v>
      </c>
      <c r="M768" s="98">
        <v>0.87658000000000003</v>
      </c>
    </row>
    <row r="769" spans="1:13" x14ac:dyDescent="0.25">
      <c r="A769" s="91" t="s">
        <v>114</v>
      </c>
      <c r="B769" s="98">
        <v>2.1409999999999998E-2</v>
      </c>
      <c r="C769" s="98">
        <v>1.7989999999999999E-2</v>
      </c>
      <c r="D769" s="98">
        <v>1.618E-2</v>
      </c>
      <c r="E769" s="98">
        <v>1.6910000000000001E-2</v>
      </c>
      <c r="F769" s="98">
        <v>1.651E-2</v>
      </c>
      <c r="G769" s="98">
        <v>1.635E-2</v>
      </c>
      <c r="H769" s="98">
        <v>1.4930000000000001E-2</v>
      </c>
      <c r="I769" s="98">
        <v>1.2749999999999999E-2</v>
      </c>
      <c r="J769" s="98">
        <v>1.469E-2</v>
      </c>
      <c r="K769" s="98">
        <v>1.336E-2</v>
      </c>
      <c r="L769" s="98">
        <v>1.1950000000000001E-2</v>
      </c>
      <c r="M769" s="92" t="s">
        <v>115</v>
      </c>
    </row>
    <row r="770" spans="1:13" x14ac:dyDescent="0.25">
      <c r="A770" s="91" t="s">
        <v>116</v>
      </c>
      <c r="B770" s="92" t="s">
        <v>115</v>
      </c>
      <c r="C770" s="97">
        <v>3.5994999999999999</v>
      </c>
      <c r="D770" s="98">
        <v>1.9259599999999999</v>
      </c>
      <c r="E770" s="98">
        <v>1.78477</v>
      </c>
      <c r="F770" s="98">
        <v>1.63357</v>
      </c>
      <c r="G770" s="98">
        <v>1.5751200000000001</v>
      </c>
      <c r="H770" s="97">
        <v>1.4054</v>
      </c>
      <c r="I770" s="98">
        <v>1.32409</v>
      </c>
      <c r="J770" s="98">
        <v>1.3588899999999999</v>
      </c>
      <c r="K770" s="97">
        <v>1.1246</v>
      </c>
      <c r="L770" s="98">
        <v>1.02434</v>
      </c>
      <c r="M770" s="92" t="s">
        <v>115</v>
      </c>
    </row>
    <row r="772" spans="1:13" x14ac:dyDescent="0.25">
      <c r="A772" s="89" t="s">
        <v>240</v>
      </c>
    </row>
    <row r="773" spans="1:13" x14ac:dyDescent="0.25">
      <c r="A773" s="89" t="s">
        <v>115</v>
      </c>
      <c r="B773" s="89" t="s">
        <v>241</v>
      </c>
    </row>
    <row r="775" spans="1:13" x14ac:dyDescent="0.25">
      <c r="A775" s="89" t="s">
        <v>219</v>
      </c>
      <c r="B775" s="89" t="s">
        <v>261</v>
      </c>
    </row>
    <row r="776" spans="1:13" x14ac:dyDescent="0.25">
      <c r="A776" s="89" t="s">
        <v>221</v>
      </c>
      <c r="B776" s="89" t="s">
        <v>243</v>
      </c>
    </row>
    <row r="777" spans="1:13" x14ac:dyDescent="0.25">
      <c r="A777" s="89" t="s">
        <v>223</v>
      </c>
      <c r="B777" s="89" t="s">
        <v>224</v>
      </c>
    </row>
    <row r="779" spans="1:13" x14ac:dyDescent="0.25">
      <c r="A779" s="91" t="s">
        <v>225</v>
      </c>
      <c r="B779" s="91" t="s">
        <v>226</v>
      </c>
      <c r="C779" s="91" t="s">
        <v>227</v>
      </c>
      <c r="D779" s="91" t="s">
        <v>228</v>
      </c>
      <c r="E779" s="91" t="s">
        <v>229</v>
      </c>
      <c r="F779" s="91" t="s">
        <v>230</v>
      </c>
      <c r="G779" s="91" t="s">
        <v>231</v>
      </c>
      <c r="H779" s="91" t="s">
        <v>232</v>
      </c>
      <c r="I779" s="91" t="s">
        <v>233</v>
      </c>
      <c r="J779" s="91" t="s">
        <v>234</v>
      </c>
      <c r="K779" s="91" t="s">
        <v>235</v>
      </c>
      <c r="L779" s="91" t="s">
        <v>236</v>
      </c>
      <c r="M779" s="91" t="s">
        <v>237</v>
      </c>
    </row>
    <row r="780" spans="1:13" x14ac:dyDescent="0.25">
      <c r="A780" s="91" t="s">
        <v>238</v>
      </c>
      <c r="B780" s="92" t="s">
        <v>115</v>
      </c>
      <c r="C780" s="98">
        <v>25.41939</v>
      </c>
      <c r="D780" s="98">
        <v>23.463010000000001</v>
      </c>
      <c r="E780" s="98">
        <v>24.114350000000002</v>
      </c>
      <c r="F780" s="98">
        <v>23.920290000000001</v>
      </c>
      <c r="G780" s="98">
        <v>23.48357</v>
      </c>
      <c r="H780" s="97">
        <v>22.586200000000002</v>
      </c>
      <c r="I780" s="98">
        <v>21.577369999999998</v>
      </c>
      <c r="J780" s="98">
        <v>21.86233</v>
      </c>
      <c r="K780" s="98">
        <v>21.338280000000001</v>
      </c>
      <c r="L780" s="98">
        <v>21.451809999999998</v>
      </c>
      <c r="M780" s="98">
        <v>20.707930000000001</v>
      </c>
    </row>
    <row r="781" spans="1:13" x14ac:dyDescent="0.25">
      <c r="A781" s="91" t="s">
        <v>239</v>
      </c>
      <c r="B781" s="92" t="s">
        <v>115</v>
      </c>
      <c r="C781" s="98">
        <v>27.906639999999999</v>
      </c>
      <c r="D781" s="98">
        <v>25.602219999999999</v>
      </c>
      <c r="E781" s="98">
        <v>26.334479999999999</v>
      </c>
      <c r="F781" s="98">
        <v>26.169350000000001</v>
      </c>
      <c r="G781" s="93">
        <v>26.337</v>
      </c>
      <c r="H781" s="98">
        <v>25.347660000000001</v>
      </c>
      <c r="I781" s="98">
        <v>23.959209999999999</v>
      </c>
      <c r="J781" s="98">
        <v>24.054010000000002</v>
      </c>
      <c r="K781" s="98">
        <v>22.874210000000001</v>
      </c>
      <c r="L781" s="97">
        <v>22.8828</v>
      </c>
      <c r="M781" s="98">
        <v>22.17474</v>
      </c>
    </row>
    <row r="782" spans="1:13" x14ac:dyDescent="0.25">
      <c r="A782" s="91" t="s">
        <v>106</v>
      </c>
      <c r="B782" s="98">
        <v>0.31091000000000002</v>
      </c>
      <c r="C782" s="98">
        <v>0.29885</v>
      </c>
      <c r="D782" s="98">
        <v>0.30957000000000001</v>
      </c>
      <c r="E782" s="98">
        <v>0.33071</v>
      </c>
      <c r="F782" s="98">
        <v>0.28128999999999998</v>
      </c>
      <c r="G782" s="98">
        <v>0.26168999999999998</v>
      </c>
      <c r="H782" s="98">
        <v>0.27862999999999999</v>
      </c>
      <c r="I782" s="98">
        <v>0.24773000000000001</v>
      </c>
      <c r="J782" s="98">
        <v>0.22766</v>
      </c>
      <c r="K782" s="98">
        <v>0.24027999999999999</v>
      </c>
      <c r="L782" s="97">
        <v>0.22839999999999999</v>
      </c>
      <c r="M782" s="98">
        <v>0.20365</v>
      </c>
    </row>
    <row r="783" spans="1:13" x14ac:dyDescent="0.25">
      <c r="A783" s="91" t="s">
        <v>109</v>
      </c>
      <c r="B783" s="92" t="s">
        <v>115</v>
      </c>
      <c r="C783" s="98">
        <v>0.88946999999999998</v>
      </c>
      <c r="D783" s="98">
        <v>0.84836999999999996</v>
      </c>
      <c r="E783" s="98">
        <v>1.0728800000000001</v>
      </c>
      <c r="F783" s="98">
        <v>0.97999000000000003</v>
      </c>
      <c r="G783" s="98">
        <v>0.88968000000000003</v>
      </c>
      <c r="H783" s="98">
        <v>0.90041000000000004</v>
      </c>
      <c r="I783" s="98">
        <v>0.83287</v>
      </c>
      <c r="J783" s="98">
        <v>0.75917000000000001</v>
      </c>
      <c r="K783" s="98">
        <v>0.81257999999999997</v>
      </c>
      <c r="L783" s="98">
        <v>0.76758999999999999</v>
      </c>
      <c r="M783" s="98">
        <v>0.80925999999999998</v>
      </c>
    </row>
    <row r="784" spans="1:13" x14ac:dyDescent="0.25">
      <c r="A784" s="91" t="s">
        <v>111</v>
      </c>
      <c r="B784" s="92" t="s">
        <v>115</v>
      </c>
      <c r="C784" s="98">
        <v>0.79508999999999996</v>
      </c>
      <c r="D784" s="98">
        <v>0.82545000000000002</v>
      </c>
      <c r="E784" s="98">
        <v>0.93194999999999995</v>
      </c>
      <c r="F784" s="98">
        <v>0.82074000000000003</v>
      </c>
      <c r="G784" s="98">
        <v>0.82489000000000001</v>
      </c>
      <c r="H784" s="98">
        <v>0.86443999999999999</v>
      </c>
      <c r="I784" s="98">
        <v>0.79476000000000002</v>
      </c>
      <c r="J784" s="93">
        <v>0.83399999999999996</v>
      </c>
      <c r="K784" s="98">
        <v>0.79173000000000004</v>
      </c>
      <c r="L784" s="98">
        <v>0.82616000000000001</v>
      </c>
      <c r="M784" s="98">
        <v>0.83103000000000005</v>
      </c>
    </row>
    <row r="785" spans="1:13" x14ac:dyDescent="0.25">
      <c r="A785" s="91" t="s">
        <v>114</v>
      </c>
      <c r="B785" s="98">
        <v>4.4999999999999999E-4</v>
      </c>
      <c r="C785" s="98">
        <v>1.1E-4</v>
      </c>
      <c r="D785" s="98">
        <v>8.0000000000000007E-5</v>
      </c>
      <c r="E785" s="98">
        <v>9.0000000000000006E-5</v>
      </c>
      <c r="F785" s="98">
        <v>6.9999999999999994E-5</v>
      </c>
      <c r="G785" s="97">
        <v>1E-4</v>
      </c>
      <c r="H785" s="98">
        <v>9.0000000000000006E-5</v>
      </c>
      <c r="I785" s="98">
        <v>1.1E-4</v>
      </c>
      <c r="J785" s="97">
        <v>1E-4</v>
      </c>
      <c r="K785" s="98">
        <v>1.1E-4</v>
      </c>
      <c r="L785" s="98">
        <v>9.0000000000000006E-5</v>
      </c>
      <c r="M785" s="92" t="s">
        <v>115</v>
      </c>
    </row>
    <row r="786" spans="1:13" x14ac:dyDescent="0.25">
      <c r="A786" s="91" t="s">
        <v>116</v>
      </c>
      <c r="B786" s="92" t="s">
        <v>115</v>
      </c>
      <c r="C786" s="98">
        <v>3.3779999999999998E-2</v>
      </c>
      <c r="D786" s="98">
        <v>3.7339999999999998E-2</v>
      </c>
      <c r="E786" s="98">
        <v>5.1950000000000003E-2</v>
      </c>
      <c r="F786" s="98">
        <v>5.314E-2</v>
      </c>
      <c r="G786" s="98">
        <v>6.2190000000000002E-2</v>
      </c>
      <c r="H786" s="98">
        <v>6.3280000000000003E-2</v>
      </c>
      <c r="I786" s="98">
        <v>6.6530000000000006E-2</v>
      </c>
      <c r="J786" s="98">
        <v>7.034E-2</v>
      </c>
      <c r="K786" s="97">
        <v>7.2599999999999998E-2</v>
      </c>
      <c r="L786" s="98">
        <v>7.7219999999999997E-2</v>
      </c>
      <c r="M786" s="92" t="s">
        <v>115</v>
      </c>
    </row>
    <row r="788" spans="1:13" x14ac:dyDescent="0.25">
      <c r="A788" s="89" t="s">
        <v>240</v>
      </c>
    </row>
    <row r="789" spans="1:13" x14ac:dyDescent="0.25">
      <c r="A789" s="89" t="s">
        <v>115</v>
      </c>
      <c r="B789" s="89" t="s">
        <v>241</v>
      </c>
    </row>
    <row r="791" spans="1:13" x14ac:dyDescent="0.25">
      <c r="A791" s="89" t="s">
        <v>219</v>
      </c>
      <c r="B791" s="89" t="s">
        <v>261</v>
      </c>
    </row>
    <row r="792" spans="1:13" x14ac:dyDescent="0.25">
      <c r="A792" s="89" t="s">
        <v>221</v>
      </c>
      <c r="B792" s="89" t="s">
        <v>244</v>
      </c>
    </row>
    <row r="793" spans="1:13" x14ac:dyDescent="0.25">
      <c r="A793" s="89" t="s">
        <v>223</v>
      </c>
      <c r="B793" s="89" t="s">
        <v>224</v>
      </c>
    </row>
    <row r="795" spans="1:13" x14ac:dyDescent="0.25">
      <c r="A795" s="91" t="s">
        <v>225</v>
      </c>
      <c r="B795" s="91" t="s">
        <v>226</v>
      </c>
      <c r="C795" s="91" t="s">
        <v>227</v>
      </c>
      <c r="D795" s="91" t="s">
        <v>228</v>
      </c>
      <c r="E795" s="91" t="s">
        <v>229</v>
      </c>
      <c r="F795" s="91" t="s">
        <v>230</v>
      </c>
      <c r="G795" s="91" t="s">
        <v>231</v>
      </c>
      <c r="H795" s="91" t="s">
        <v>232</v>
      </c>
      <c r="I795" s="91" t="s">
        <v>233</v>
      </c>
      <c r="J795" s="91" t="s">
        <v>234</v>
      </c>
      <c r="K795" s="91" t="s">
        <v>235</v>
      </c>
      <c r="L795" s="91" t="s">
        <v>236</v>
      </c>
      <c r="M795" s="91" t="s">
        <v>237</v>
      </c>
    </row>
    <row r="796" spans="1:13" x14ac:dyDescent="0.25">
      <c r="A796" s="91" t="s">
        <v>238</v>
      </c>
      <c r="B796" s="92" t="s">
        <v>115</v>
      </c>
      <c r="C796" s="98">
        <v>30.502379999999999</v>
      </c>
      <c r="D796" s="98">
        <v>30.399339999999999</v>
      </c>
      <c r="E796" s="98">
        <v>31.410440000000001</v>
      </c>
      <c r="F796" s="98">
        <v>30.744589999999999</v>
      </c>
      <c r="G796" s="98">
        <v>30.66375</v>
      </c>
      <c r="H796" s="98">
        <v>30.900030000000001</v>
      </c>
      <c r="I796" s="98">
        <v>31.110720000000001</v>
      </c>
      <c r="J796" s="98">
        <v>31.080690000000001</v>
      </c>
      <c r="K796" s="98">
        <v>31.470359999999999</v>
      </c>
      <c r="L796" s="98">
        <v>31.223739999999999</v>
      </c>
      <c r="M796" s="98">
        <v>30.391719999999999</v>
      </c>
    </row>
    <row r="797" spans="1:13" x14ac:dyDescent="0.25">
      <c r="A797" s="91" t="s">
        <v>239</v>
      </c>
      <c r="B797" s="92" t="s">
        <v>115</v>
      </c>
      <c r="C797" s="98">
        <v>34.15157</v>
      </c>
      <c r="D797" s="98">
        <v>34.309449999999998</v>
      </c>
      <c r="E797" s="98">
        <v>35.608330000000002</v>
      </c>
      <c r="F797" s="98">
        <v>35.233159999999998</v>
      </c>
      <c r="G797" s="98">
        <v>35.038629999999998</v>
      </c>
      <c r="H797" s="98">
        <v>35.34216</v>
      </c>
      <c r="I797" s="98">
        <v>35.633229999999998</v>
      </c>
      <c r="J797" s="98">
        <v>35.692770000000003</v>
      </c>
      <c r="K797" s="98">
        <v>36.212490000000003</v>
      </c>
      <c r="L797" s="98">
        <v>36.101880000000001</v>
      </c>
      <c r="M797" s="97">
        <v>35.314799999999998</v>
      </c>
    </row>
    <row r="798" spans="1:13" x14ac:dyDescent="0.25">
      <c r="A798" s="91" t="s">
        <v>106</v>
      </c>
      <c r="B798" s="98">
        <v>0.55654000000000003</v>
      </c>
      <c r="C798" s="98">
        <v>0.61265000000000003</v>
      </c>
      <c r="D798" s="98">
        <v>0.55532999999999999</v>
      </c>
      <c r="E798" s="98">
        <v>0.54454000000000002</v>
      </c>
      <c r="F798" s="98">
        <v>0.53049000000000002</v>
      </c>
      <c r="G798" s="98">
        <v>0.50317999999999996</v>
      </c>
      <c r="H798" s="98">
        <v>0.53102000000000005</v>
      </c>
      <c r="I798" s="98">
        <v>0.51827999999999996</v>
      </c>
      <c r="J798" s="98">
        <v>0.50085000000000002</v>
      </c>
      <c r="K798" s="98">
        <v>0.54742999999999997</v>
      </c>
      <c r="L798" s="98">
        <v>0.55691999999999997</v>
      </c>
      <c r="M798" s="98">
        <v>0.59867000000000004</v>
      </c>
    </row>
    <row r="799" spans="1:13" x14ac:dyDescent="0.25">
      <c r="A799" s="91" t="s">
        <v>109</v>
      </c>
      <c r="B799" s="92" t="s">
        <v>115</v>
      </c>
      <c r="C799" s="98">
        <v>0.44147999999999998</v>
      </c>
      <c r="D799" s="98">
        <v>0.43325999999999998</v>
      </c>
      <c r="E799" s="98">
        <v>0.43920999999999999</v>
      </c>
      <c r="F799" s="98">
        <v>0.44782</v>
      </c>
      <c r="G799" s="97">
        <v>0.43980000000000002</v>
      </c>
      <c r="H799" s="98">
        <v>0.44314999999999999</v>
      </c>
      <c r="I799" s="98">
        <v>0.45513999999999999</v>
      </c>
      <c r="J799" s="98">
        <v>0.43452000000000002</v>
      </c>
      <c r="K799" s="98">
        <v>0.42044999999999999</v>
      </c>
      <c r="L799" s="98">
        <v>0.42412</v>
      </c>
      <c r="M799" s="98">
        <v>0.42386000000000001</v>
      </c>
    </row>
    <row r="800" spans="1:13" x14ac:dyDescent="0.25">
      <c r="A800" s="91" t="s">
        <v>111</v>
      </c>
      <c r="B800" s="92" t="s">
        <v>115</v>
      </c>
      <c r="C800" s="98">
        <v>0.82572000000000001</v>
      </c>
      <c r="D800" s="98">
        <v>0.84162999999999999</v>
      </c>
      <c r="E800" s="98">
        <v>0.82708000000000004</v>
      </c>
      <c r="F800" s="98">
        <v>0.85784000000000005</v>
      </c>
      <c r="G800" s="98">
        <v>0.82355</v>
      </c>
      <c r="H800" s="98">
        <v>0.81127000000000005</v>
      </c>
      <c r="I800" s="98">
        <v>0.79429000000000005</v>
      </c>
      <c r="J800" s="98">
        <v>0.77222000000000002</v>
      </c>
      <c r="K800" s="98">
        <v>0.77605000000000002</v>
      </c>
      <c r="L800" s="98">
        <v>0.76988000000000001</v>
      </c>
      <c r="M800" s="98">
        <v>0.77441000000000004</v>
      </c>
    </row>
    <row r="801" spans="1:13" x14ac:dyDescent="0.25">
      <c r="A801" s="91" t="s">
        <v>114</v>
      </c>
      <c r="B801" s="98">
        <v>2.512E-2</v>
      </c>
      <c r="C801" s="98">
        <v>2.554E-2</v>
      </c>
      <c r="D801" s="98">
        <v>2.6440000000000002E-2</v>
      </c>
      <c r="E801" s="98">
        <v>2.6950000000000002E-2</v>
      </c>
      <c r="F801" s="98">
        <v>2.6870000000000002E-2</v>
      </c>
      <c r="G801" s="98">
        <v>2.614E-2</v>
      </c>
      <c r="H801" s="98">
        <v>2.726E-2</v>
      </c>
      <c r="I801" s="98">
        <v>2.9409999999999999E-2</v>
      </c>
      <c r="J801" s="98">
        <v>2.954E-2</v>
      </c>
      <c r="K801" s="98">
        <v>3.0339999999999999E-2</v>
      </c>
      <c r="L801" s="97">
        <v>3.0599999999999999E-2</v>
      </c>
      <c r="M801" s="92" t="s">
        <v>115</v>
      </c>
    </row>
    <row r="802" spans="1:13" x14ac:dyDescent="0.25">
      <c r="A802" s="91" t="s">
        <v>116</v>
      </c>
      <c r="B802" s="92" t="s">
        <v>115</v>
      </c>
      <c r="C802" s="98">
        <v>0.24062</v>
      </c>
      <c r="D802" s="98">
        <v>0.24667</v>
      </c>
      <c r="E802" s="98">
        <v>0.24431</v>
      </c>
      <c r="F802" s="98">
        <v>0.25022</v>
      </c>
      <c r="G802" s="98">
        <v>0.25474999999999998</v>
      </c>
      <c r="H802" s="98">
        <v>0.25481999999999999</v>
      </c>
      <c r="I802" s="98">
        <v>0.26085000000000003</v>
      </c>
      <c r="J802" s="98">
        <v>0.27215</v>
      </c>
      <c r="K802" s="97">
        <v>0.2722</v>
      </c>
      <c r="L802" s="98">
        <v>0.27955999999999998</v>
      </c>
      <c r="M802" s="92" t="s">
        <v>115</v>
      </c>
    </row>
    <row r="804" spans="1:13" x14ac:dyDescent="0.25">
      <c r="A804" s="89" t="s">
        <v>240</v>
      </c>
    </row>
    <row r="805" spans="1:13" x14ac:dyDescent="0.25">
      <c r="A805" s="89" t="s">
        <v>115</v>
      </c>
      <c r="B805" s="89" t="s">
        <v>241</v>
      </c>
    </row>
    <row r="807" spans="1:13" x14ac:dyDescent="0.25">
      <c r="A807" s="89" t="s">
        <v>219</v>
      </c>
      <c r="B807" s="89" t="s">
        <v>261</v>
      </c>
    </row>
    <row r="808" spans="1:13" x14ac:dyDescent="0.25">
      <c r="A808" s="89" t="s">
        <v>221</v>
      </c>
      <c r="B808" s="89" t="s">
        <v>214</v>
      </c>
    </row>
    <row r="809" spans="1:13" x14ac:dyDescent="0.25">
      <c r="A809" s="89" t="s">
        <v>223</v>
      </c>
      <c r="B809" s="89" t="s">
        <v>224</v>
      </c>
    </row>
    <row r="811" spans="1:13" x14ac:dyDescent="0.25">
      <c r="A811" s="91" t="s">
        <v>225</v>
      </c>
      <c r="B811" s="91" t="s">
        <v>226</v>
      </c>
      <c r="C811" s="91" t="s">
        <v>227</v>
      </c>
      <c r="D811" s="91" t="s">
        <v>228</v>
      </c>
      <c r="E811" s="91" t="s">
        <v>229</v>
      </c>
      <c r="F811" s="91" t="s">
        <v>230</v>
      </c>
      <c r="G811" s="91" t="s">
        <v>231</v>
      </c>
      <c r="H811" s="91" t="s">
        <v>232</v>
      </c>
      <c r="I811" s="91" t="s">
        <v>233</v>
      </c>
      <c r="J811" s="91" t="s">
        <v>234</v>
      </c>
      <c r="K811" s="91" t="s">
        <v>235</v>
      </c>
      <c r="L811" s="91" t="s">
        <v>236</v>
      </c>
      <c r="M811" s="91" t="s">
        <v>237</v>
      </c>
    </row>
    <row r="812" spans="1:13" x14ac:dyDescent="0.25">
      <c r="A812" s="91" t="s">
        <v>238</v>
      </c>
      <c r="B812" s="92" t="s">
        <v>115</v>
      </c>
      <c r="C812" s="98">
        <v>2.5997699999999999</v>
      </c>
      <c r="D812" s="98">
        <v>2.3092700000000002</v>
      </c>
      <c r="E812" s="98">
        <v>2.2100300000000002</v>
      </c>
      <c r="F812" s="98">
        <v>2.7267700000000001</v>
      </c>
      <c r="G812" s="98">
        <v>2.7228300000000001</v>
      </c>
      <c r="H812" s="98">
        <v>2.6818300000000002</v>
      </c>
      <c r="I812" s="98">
        <v>2.6640799999999998</v>
      </c>
      <c r="J812" s="98">
        <v>2.7034899999999999</v>
      </c>
      <c r="K812" s="98">
        <v>2.7334399999999999</v>
      </c>
      <c r="L812" s="98">
        <v>2.8321800000000001</v>
      </c>
      <c r="M812" s="98">
        <v>2.76735</v>
      </c>
    </row>
    <row r="813" spans="1:13" x14ac:dyDescent="0.25">
      <c r="A813" s="91" t="s">
        <v>239</v>
      </c>
      <c r="B813" s="92" t="s">
        <v>115</v>
      </c>
      <c r="C813" s="98">
        <v>2.9438499999999999</v>
      </c>
      <c r="D813" s="98">
        <v>2.6118199999999998</v>
      </c>
      <c r="E813" s="98">
        <v>2.52102</v>
      </c>
      <c r="F813" s="97">
        <v>3.0223</v>
      </c>
      <c r="G813" s="98">
        <v>3.0485600000000002</v>
      </c>
      <c r="H813" s="98">
        <v>2.9799600000000002</v>
      </c>
      <c r="I813" s="98">
        <v>2.9839099999999998</v>
      </c>
      <c r="J813" s="98">
        <v>3.05118</v>
      </c>
      <c r="K813" s="98">
        <v>3.0982099999999999</v>
      </c>
      <c r="L813" s="97">
        <v>3.2122000000000002</v>
      </c>
      <c r="M813" s="98">
        <v>3.1335099999999998</v>
      </c>
    </row>
    <row r="814" spans="1:13" x14ac:dyDescent="0.25">
      <c r="A814" s="91" t="s">
        <v>106</v>
      </c>
      <c r="B814" s="98">
        <v>4.4339999999999997E-2</v>
      </c>
      <c r="C814" s="98">
        <v>4.3819999999999998E-2</v>
      </c>
      <c r="D814" s="98">
        <v>4.0140000000000002E-2</v>
      </c>
      <c r="E814" s="98">
        <v>4.6829999999999997E-2</v>
      </c>
      <c r="F814" s="98">
        <v>5.3690000000000002E-2</v>
      </c>
      <c r="G814" s="94">
        <v>0.05</v>
      </c>
      <c r="H814" s="98">
        <v>4.267E-2</v>
      </c>
      <c r="I814" s="98">
        <v>4.895E-2</v>
      </c>
      <c r="J814" s="98">
        <v>5.3060000000000003E-2</v>
      </c>
      <c r="K814" s="98">
        <v>5.5759999999999997E-2</v>
      </c>
      <c r="L814" s="98">
        <v>5.9630000000000002E-2</v>
      </c>
      <c r="M814" s="97">
        <v>6.4899999999999999E-2</v>
      </c>
    </row>
    <row r="815" spans="1:13" x14ac:dyDescent="0.25">
      <c r="A815" s="91" t="s">
        <v>109</v>
      </c>
      <c r="B815" s="92" t="s">
        <v>115</v>
      </c>
      <c r="C815" s="98">
        <v>2.4029999999999999E-2</v>
      </c>
      <c r="D815" s="98">
        <v>2.6349999999999998E-2</v>
      </c>
      <c r="E815" s="98">
        <v>3.0110000000000001E-2</v>
      </c>
      <c r="F815" s="98">
        <v>2.699E-2</v>
      </c>
      <c r="G815" s="93">
        <v>2.8000000000000001E-2</v>
      </c>
      <c r="H815" s="98">
        <v>3.0679999999999999E-2</v>
      </c>
      <c r="I815" s="98">
        <v>2.7609999999999999E-2</v>
      </c>
      <c r="J815" s="98">
        <v>2.2089999999999999E-2</v>
      </c>
      <c r="K815" s="98">
        <v>2.332E-2</v>
      </c>
      <c r="L815" s="98">
        <v>2.4889999999999999E-2</v>
      </c>
      <c r="M815" s="98">
        <v>2.4809999999999999E-2</v>
      </c>
    </row>
    <row r="816" spans="1:13" x14ac:dyDescent="0.25">
      <c r="A816" s="91" t="s">
        <v>111</v>
      </c>
      <c r="B816" s="92" t="s">
        <v>115</v>
      </c>
      <c r="C816" s="98">
        <v>4.8719999999999999E-2</v>
      </c>
      <c r="D816" s="98">
        <v>4.8719999999999999E-2</v>
      </c>
      <c r="E816" s="98">
        <v>5.0790000000000002E-2</v>
      </c>
      <c r="F816" s="98">
        <v>5.3440000000000001E-2</v>
      </c>
      <c r="G816" s="98">
        <v>5.5739999999999998E-2</v>
      </c>
      <c r="H816" s="98">
        <v>5.772E-2</v>
      </c>
      <c r="I816" s="98">
        <v>5.9979999999999999E-2</v>
      </c>
      <c r="J816" s="98">
        <v>6.3780000000000003E-2</v>
      </c>
      <c r="K816" s="98">
        <v>6.7669999999999994E-2</v>
      </c>
      <c r="L816" s="98">
        <v>7.2040000000000007E-2</v>
      </c>
      <c r="M816" s="98">
        <v>7.4959999999999999E-2</v>
      </c>
    </row>
    <row r="817" spans="1:13" x14ac:dyDescent="0.25">
      <c r="A817" s="91" t="s">
        <v>114</v>
      </c>
      <c r="B817" s="98">
        <v>1.787E-2</v>
      </c>
      <c r="C817" s="98">
        <v>1.7059999999999999E-2</v>
      </c>
      <c r="D817" s="98">
        <v>1.2789999999999999E-2</v>
      </c>
      <c r="E817" s="98">
        <v>1.0160000000000001E-2</v>
      </c>
      <c r="F817" s="98">
        <v>8.7200000000000003E-3</v>
      </c>
      <c r="G817" s="98">
        <v>9.0799999999999995E-3</v>
      </c>
      <c r="H817" s="98">
        <v>8.8400000000000006E-3</v>
      </c>
      <c r="I817" s="98">
        <v>1.1480000000000001E-2</v>
      </c>
      <c r="J817" s="98">
        <v>9.9699999999999997E-3</v>
      </c>
      <c r="K817" s="98">
        <v>1.1259999999999999E-2</v>
      </c>
      <c r="L817" s="98">
        <v>1.244E-2</v>
      </c>
      <c r="M817" s="92" t="s">
        <v>115</v>
      </c>
    </row>
    <row r="818" spans="1:13" x14ac:dyDescent="0.25">
      <c r="A818" s="91" t="s">
        <v>116</v>
      </c>
      <c r="B818" s="92" t="s">
        <v>115</v>
      </c>
      <c r="C818" s="97">
        <v>4.7300000000000002E-2</v>
      </c>
      <c r="D818" s="98">
        <v>4.4769999999999997E-2</v>
      </c>
      <c r="E818" s="98">
        <v>4.369E-2</v>
      </c>
      <c r="F818" s="98">
        <v>4.895E-2</v>
      </c>
      <c r="G818" s="98">
        <v>5.953E-2</v>
      </c>
      <c r="H818" s="98">
        <v>6.5979999999999997E-2</v>
      </c>
      <c r="I818" s="98">
        <v>6.4640000000000003E-2</v>
      </c>
      <c r="J818" s="98">
        <v>6.8229999999999999E-2</v>
      </c>
      <c r="K818" s="97">
        <v>6.88E-2</v>
      </c>
      <c r="L818" s="98">
        <v>7.7030000000000001E-2</v>
      </c>
      <c r="M818" s="92" t="s">
        <v>115</v>
      </c>
    </row>
    <row r="820" spans="1:13" x14ac:dyDescent="0.25">
      <c r="A820" s="89" t="s">
        <v>240</v>
      </c>
    </row>
    <row r="821" spans="1:13" x14ac:dyDescent="0.25">
      <c r="A821" s="89" t="s">
        <v>115</v>
      </c>
      <c r="B821" s="89" t="s">
        <v>241</v>
      </c>
    </row>
    <row r="823" spans="1:13" x14ac:dyDescent="0.25">
      <c r="A823" s="89" t="s">
        <v>219</v>
      </c>
      <c r="B823" s="89" t="s">
        <v>261</v>
      </c>
    </row>
    <row r="824" spans="1:13" x14ac:dyDescent="0.25">
      <c r="A824" s="89" t="s">
        <v>221</v>
      </c>
      <c r="B824" s="89" t="s">
        <v>245</v>
      </c>
    </row>
    <row r="825" spans="1:13" x14ac:dyDescent="0.25">
      <c r="A825" s="89" t="s">
        <v>223</v>
      </c>
      <c r="B825" s="89" t="s">
        <v>224</v>
      </c>
    </row>
    <row r="827" spans="1:13" x14ac:dyDescent="0.25">
      <c r="A827" s="91" t="s">
        <v>225</v>
      </c>
      <c r="B827" s="91" t="s">
        <v>226</v>
      </c>
      <c r="C827" s="91" t="s">
        <v>227</v>
      </c>
      <c r="D827" s="91" t="s">
        <v>228</v>
      </c>
      <c r="E827" s="91" t="s">
        <v>229</v>
      </c>
      <c r="F827" s="91" t="s">
        <v>230</v>
      </c>
      <c r="G827" s="91" t="s">
        <v>231</v>
      </c>
      <c r="H827" s="91" t="s">
        <v>232</v>
      </c>
      <c r="I827" s="91" t="s">
        <v>233</v>
      </c>
      <c r="J827" s="91" t="s">
        <v>234</v>
      </c>
      <c r="K827" s="91" t="s">
        <v>235</v>
      </c>
      <c r="L827" s="91" t="s">
        <v>236</v>
      </c>
      <c r="M827" s="91" t="s">
        <v>237</v>
      </c>
    </row>
    <row r="828" spans="1:13" x14ac:dyDescent="0.25">
      <c r="A828" s="91" t="s">
        <v>238</v>
      </c>
      <c r="B828" s="92" t="s">
        <v>115</v>
      </c>
      <c r="C828" s="98">
        <v>1.7184299999999999</v>
      </c>
      <c r="D828" s="98">
        <v>1.7490600000000001</v>
      </c>
      <c r="E828" s="98">
        <v>1.77732</v>
      </c>
      <c r="F828" s="98">
        <v>1.8085100000000001</v>
      </c>
      <c r="G828" s="97">
        <v>1.7946</v>
      </c>
      <c r="H828" s="98">
        <v>1.78162</v>
      </c>
      <c r="I828" s="98">
        <v>1.79742</v>
      </c>
      <c r="J828" s="97">
        <v>1.8555999999999999</v>
      </c>
      <c r="K828" s="98">
        <v>1.9338599999999999</v>
      </c>
      <c r="L828" s="98">
        <v>2.0138699999999998</v>
      </c>
      <c r="M828" s="98">
        <v>1.99224</v>
      </c>
    </row>
    <row r="829" spans="1:13" x14ac:dyDescent="0.25">
      <c r="A829" s="91" t="s">
        <v>239</v>
      </c>
      <c r="B829" s="92" t="s">
        <v>115</v>
      </c>
      <c r="C829" s="98">
        <v>1.9596100000000001</v>
      </c>
      <c r="D829" s="98">
        <v>2.00963</v>
      </c>
      <c r="E829" s="98">
        <v>2.0682299999999998</v>
      </c>
      <c r="F829" s="98">
        <v>2.1142300000000001</v>
      </c>
      <c r="G829" s="98">
        <v>2.1152799999999998</v>
      </c>
      <c r="H829" s="98">
        <v>2.13178</v>
      </c>
      <c r="I829" s="98">
        <v>2.1786699999999999</v>
      </c>
      <c r="J829" s="98">
        <v>2.2642600000000002</v>
      </c>
      <c r="K829" s="98">
        <v>2.37297</v>
      </c>
      <c r="L829" s="98">
        <v>2.4694099999999999</v>
      </c>
      <c r="M829" s="97">
        <v>2.4416000000000002</v>
      </c>
    </row>
    <row r="830" spans="1:13" x14ac:dyDescent="0.25">
      <c r="A830" s="91" t="s">
        <v>106</v>
      </c>
      <c r="B830" s="98">
        <v>2.8330000000000001E-2</v>
      </c>
      <c r="C830" s="98">
        <v>2.648E-2</v>
      </c>
      <c r="D830" s="98">
        <v>2.6020000000000001E-2</v>
      </c>
      <c r="E830" s="97">
        <v>2.93E-2</v>
      </c>
      <c r="F830" s="97">
        <v>3.4599999999999999E-2</v>
      </c>
      <c r="G830" s="97">
        <v>3.4599999999999999E-2</v>
      </c>
      <c r="H830" s="98">
        <v>3.1820000000000001E-2</v>
      </c>
      <c r="I830" s="98">
        <v>3.2719999999999999E-2</v>
      </c>
      <c r="J830" s="98">
        <v>3.576E-2</v>
      </c>
      <c r="K830" s="98">
        <v>3.8739999999999997E-2</v>
      </c>
      <c r="L830" s="98">
        <v>4.0410000000000001E-2</v>
      </c>
      <c r="M830" s="98">
        <v>3.8719999999999997E-2</v>
      </c>
    </row>
    <row r="831" spans="1:13" x14ac:dyDescent="0.25">
      <c r="A831" s="91" t="s">
        <v>109</v>
      </c>
      <c r="B831" s="92" t="s">
        <v>115</v>
      </c>
      <c r="C831" s="98">
        <v>2.4399999999999999E-3</v>
      </c>
      <c r="D831" s="98">
        <v>2.16E-3</v>
      </c>
      <c r="E831" s="98">
        <v>5.0600000000000003E-3</v>
      </c>
      <c r="F831" s="98">
        <v>3.5500000000000002E-3</v>
      </c>
      <c r="G831" s="98">
        <v>4.0699999999999998E-3</v>
      </c>
      <c r="H831" s="98">
        <v>3.3500000000000001E-3</v>
      </c>
      <c r="I831" s="98">
        <v>4.2199999999999998E-3</v>
      </c>
      <c r="J831" s="98">
        <v>1.2800000000000001E-3</v>
      </c>
      <c r="K831" s="98">
        <v>1.5100000000000001E-3</v>
      </c>
      <c r="L831" s="97">
        <v>1.6999999999999999E-3</v>
      </c>
      <c r="M831" s="98">
        <v>1.74E-3</v>
      </c>
    </row>
    <row r="832" spans="1:13" x14ac:dyDescent="0.25">
      <c r="A832" s="91" t="s">
        <v>111</v>
      </c>
      <c r="B832" s="92" t="s">
        <v>115</v>
      </c>
      <c r="C832" s="98">
        <v>2.6079999999999999E-2</v>
      </c>
      <c r="D832" s="98">
        <v>2.623E-2</v>
      </c>
      <c r="E832" s="98">
        <v>2.819E-2</v>
      </c>
      <c r="F832" s="98">
        <v>3.1370000000000002E-2</v>
      </c>
      <c r="G832" s="98">
        <v>3.329E-2</v>
      </c>
      <c r="H832" s="98">
        <v>3.4569999999999997E-2</v>
      </c>
      <c r="I832" s="98">
        <v>3.6119999999999999E-2</v>
      </c>
      <c r="J832" s="98">
        <v>3.687E-2</v>
      </c>
      <c r="K832" s="98">
        <v>3.8730000000000001E-2</v>
      </c>
      <c r="L832" s="98">
        <v>3.8920000000000003E-2</v>
      </c>
      <c r="M832" s="98">
        <v>4.0050000000000002E-2</v>
      </c>
    </row>
    <row r="833" spans="1:13" x14ac:dyDescent="0.25">
      <c r="A833" s="91" t="s">
        <v>114</v>
      </c>
      <c r="B833" s="98">
        <v>2.5500000000000002E-3</v>
      </c>
      <c r="C833" s="98">
        <v>2.2100000000000002E-3</v>
      </c>
      <c r="D833" s="98">
        <v>1.83E-3</v>
      </c>
      <c r="E833" s="97">
        <v>1.6000000000000001E-3</v>
      </c>
      <c r="F833" s="98">
        <v>1.3799999999999999E-3</v>
      </c>
      <c r="G833" s="98">
        <v>1.39E-3</v>
      </c>
      <c r="H833" s="98">
        <v>1.2800000000000001E-3</v>
      </c>
      <c r="I833" s="98">
        <v>1.24E-3</v>
      </c>
      <c r="J833" s="97">
        <v>1.2999999999999999E-3</v>
      </c>
      <c r="K833" s="98">
        <v>1.47E-3</v>
      </c>
      <c r="L833" s="98">
        <v>1.47E-3</v>
      </c>
      <c r="M833" s="92" t="s">
        <v>115</v>
      </c>
    </row>
    <row r="834" spans="1:13" x14ac:dyDescent="0.25">
      <c r="A834" s="91" t="s">
        <v>116</v>
      </c>
      <c r="B834" s="92" t="s">
        <v>115</v>
      </c>
      <c r="C834" s="98">
        <v>1.9210000000000001E-2</v>
      </c>
      <c r="D834" s="98">
        <v>1.881E-2</v>
      </c>
      <c r="E834" s="98">
        <v>2.4060000000000002E-2</v>
      </c>
      <c r="F834" s="98">
        <v>2.5780000000000001E-2</v>
      </c>
      <c r="G834" s="98">
        <v>2.7210000000000002E-2</v>
      </c>
      <c r="H834" s="98">
        <v>3.023E-2</v>
      </c>
      <c r="I834" s="98">
        <v>2.7210000000000002E-2</v>
      </c>
      <c r="J834" s="98">
        <v>2.819E-2</v>
      </c>
      <c r="K834" s="98">
        <v>3.3189999999999997E-2</v>
      </c>
      <c r="L834" s="98">
        <v>3.3459999999999997E-2</v>
      </c>
      <c r="M834" s="92" t="s">
        <v>115</v>
      </c>
    </row>
    <row r="836" spans="1:13" x14ac:dyDescent="0.25">
      <c r="A836" s="89" t="s">
        <v>240</v>
      </c>
    </row>
    <row r="837" spans="1:13" x14ac:dyDescent="0.25">
      <c r="A837" s="89" t="s">
        <v>115</v>
      </c>
      <c r="B837" s="89" t="s">
        <v>241</v>
      </c>
    </row>
    <row r="839" spans="1:13" x14ac:dyDescent="0.25">
      <c r="A839" s="89" t="s">
        <v>219</v>
      </c>
      <c r="B839" s="89" t="s">
        <v>261</v>
      </c>
    </row>
    <row r="840" spans="1:13" x14ac:dyDescent="0.25">
      <c r="A840" s="89" t="s">
        <v>221</v>
      </c>
      <c r="B840" s="89" t="s">
        <v>246</v>
      </c>
    </row>
    <row r="841" spans="1:13" x14ac:dyDescent="0.25">
      <c r="A841" s="89" t="s">
        <v>223</v>
      </c>
      <c r="B841" s="89" t="s">
        <v>224</v>
      </c>
    </row>
    <row r="843" spans="1:13" x14ac:dyDescent="0.25">
      <c r="A843" s="91" t="s">
        <v>225</v>
      </c>
      <c r="B843" s="91" t="s">
        <v>226</v>
      </c>
      <c r="C843" s="91" t="s">
        <v>227</v>
      </c>
      <c r="D843" s="91" t="s">
        <v>228</v>
      </c>
      <c r="E843" s="91" t="s">
        <v>229</v>
      </c>
      <c r="F843" s="91" t="s">
        <v>230</v>
      </c>
      <c r="G843" s="91" t="s">
        <v>231</v>
      </c>
      <c r="H843" s="91" t="s">
        <v>232</v>
      </c>
      <c r="I843" s="91" t="s">
        <v>233</v>
      </c>
      <c r="J843" s="91" t="s">
        <v>234</v>
      </c>
      <c r="K843" s="91" t="s">
        <v>235</v>
      </c>
      <c r="L843" s="91" t="s">
        <v>236</v>
      </c>
      <c r="M843" s="91" t="s">
        <v>237</v>
      </c>
    </row>
    <row r="844" spans="1:13" x14ac:dyDescent="0.25">
      <c r="A844" s="91" t="s">
        <v>238</v>
      </c>
      <c r="B844" s="92" t="s">
        <v>115</v>
      </c>
      <c r="C844" s="98">
        <v>14.46194</v>
      </c>
      <c r="D844" s="98">
        <v>13.482670000000001</v>
      </c>
      <c r="E844" s="98">
        <v>13.91952</v>
      </c>
      <c r="F844" s="98">
        <v>14.017139999999999</v>
      </c>
      <c r="G844" s="98">
        <v>14.714969999999999</v>
      </c>
      <c r="H844" s="98">
        <v>14.63327</v>
      </c>
      <c r="I844" s="98">
        <v>14.81142</v>
      </c>
      <c r="J844" s="98">
        <v>15.438789999999999</v>
      </c>
      <c r="K844" s="98">
        <v>16.02844</v>
      </c>
      <c r="L844" s="98">
        <v>16.825869999999998</v>
      </c>
      <c r="M844" s="97">
        <v>16.9238</v>
      </c>
    </row>
    <row r="845" spans="1:13" x14ac:dyDescent="0.25">
      <c r="A845" s="91" t="s">
        <v>239</v>
      </c>
      <c r="B845" s="92" t="s">
        <v>115</v>
      </c>
      <c r="C845" s="98">
        <v>17.300750000000001</v>
      </c>
      <c r="D845" s="98">
        <v>16.14012</v>
      </c>
      <c r="E845" s="98">
        <v>16.66601</v>
      </c>
      <c r="F845" s="98">
        <v>16.967880000000001</v>
      </c>
      <c r="G845" s="98">
        <v>17.528759999999998</v>
      </c>
      <c r="H845" s="98">
        <v>17.406790000000001</v>
      </c>
      <c r="I845" s="98">
        <v>17.807379999999998</v>
      </c>
      <c r="J845" s="98">
        <v>18.584029999999998</v>
      </c>
      <c r="K845" s="98">
        <v>19.259219999999999</v>
      </c>
      <c r="L845" s="98">
        <v>19.940449999999998</v>
      </c>
      <c r="M845" s="98">
        <v>20.035029999999999</v>
      </c>
    </row>
    <row r="846" spans="1:13" x14ac:dyDescent="0.25">
      <c r="A846" s="91" t="s">
        <v>106</v>
      </c>
      <c r="B846" s="98">
        <v>1.2899799999999999</v>
      </c>
      <c r="C846" s="98">
        <v>1.24326</v>
      </c>
      <c r="D846" s="98">
        <v>1.1336299999999999</v>
      </c>
      <c r="E846" s="98">
        <v>1.09477</v>
      </c>
      <c r="F846" s="98">
        <v>1.18146</v>
      </c>
      <c r="G846" s="98">
        <v>1.1489499999999999</v>
      </c>
      <c r="H846" s="98">
        <v>1.0762700000000001</v>
      </c>
      <c r="I846" s="98">
        <v>1.0547599999999999</v>
      </c>
      <c r="J846" s="98">
        <v>1.14625</v>
      </c>
      <c r="K846" s="98">
        <v>1.1983200000000001</v>
      </c>
      <c r="L846" s="98">
        <v>1.2249399999999999</v>
      </c>
      <c r="M846" s="98">
        <v>1.3229900000000001</v>
      </c>
    </row>
    <row r="847" spans="1:13" x14ac:dyDescent="0.25">
      <c r="A847" s="91" t="s">
        <v>109</v>
      </c>
      <c r="B847" s="92" t="s">
        <v>115</v>
      </c>
      <c r="C847" s="98">
        <v>0.22928999999999999</v>
      </c>
      <c r="D847" s="98">
        <v>0.23122000000000001</v>
      </c>
      <c r="E847" s="98">
        <v>0.24526999999999999</v>
      </c>
      <c r="F847" s="97">
        <v>0.25879999999999997</v>
      </c>
      <c r="G847" s="98">
        <v>0.26302999999999999</v>
      </c>
      <c r="H847" s="98">
        <v>0.26445999999999997</v>
      </c>
      <c r="I847" s="98">
        <v>0.25605</v>
      </c>
      <c r="J847" s="98">
        <v>0.26465</v>
      </c>
      <c r="K847" s="98">
        <v>0.28211000000000003</v>
      </c>
      <c r="L847" s="98">
        <v>0.28372000000000003</v>
      </c>
      <c r="M847" s="98">
        <v>0.29601</v>
      </c>
    </row>
    <row r="848" spans="1:13" x14ac:dyDescent="0.25">
      <c r="A848" s="91" t="s">
        <v>111</v>
      </c>
      <c r="B848" s="92" t="s">
        <v>115</v>
      </c>
      <c r="C848" s="98">
        <v>0.59043999999999996</v>
      </c>
      <c r="D848" s="98">
        <v>0.59679000000000004</v>
      </c>
      <c r="E848" s="98">
        <v>0.58918999999999999</v>
      </c>
      <c r="F848" s="98">
        <v>0.57247000000000003</v>
      </c>
      <c r="G848" s="98">
        <v>0.56428</v>
      </c>
      <c r="H848" s="98">
        <v>0.56020999999999999</v>
      </c>
      <c r="I848" s="98">
        <v>0.59475999999999996</v>
      </c>
      <c r="J848" s="98">
        <v>0.62978000000000001</v>
      </c>
      <c r="K848" s="98">
        <v>0.67503999999999997</v>
      </c>
      <c r="L848" s="98">
        <v>0.73294999999999999</v>
      </c>
      <c r="M848" s="98">
        <v>0.73629</v>
      </c>
    </row>
    <row r="849" spans="1:13" x14ac:dyDescent="0.25">
      <c r="A849" s="91" t="s">
        <v>114</v>
      </c>
      <c r="B849" s="98">
        <v>3.117E-2</v>
      </c>
      <c r="C849" s="98">
        <v>3.1510000000000003E-2</v>
      </c>
      <c r="D849" s="98">
        <v>2.5760000000000002E-2</v>
      </c>
      <c r="E849" s="98">
        <v>3.0839999999999999E-2</v>
      </c>
      <c r="F849" s="97">
        <v>3.0599999999999999E-2</v>
      </c>
      <c r="G849" s="97">
        <v>3.1899999999999998E-2</v>
      </c>
      <c r="H849" s="98">
        <v>4.1020000000000001E-2</v>
      </c>
      <c r="I849" s="98">
        <v>4.5319999999999999E-2</v>
      </c>
      <c r="J849" s="98">
        <v>5.7450000000000001E-2</v>
      </c>
      <c r="K849" s="98">
        <v>7.4359999999999996E-2</v>
      </c>
      <c r="L849" s="98">
        <v>9.4119999999999995E-2</v>
      </c>
      <c r="M849" s="92" t="s">
        <v>115</v>
      </c>
    </row>
    <row r="850" spans="1:13" x14ac:dyDescent="0.25">
      <c r="A850" s="91" t="s">
        <v>116</v>
      </c>
      <c r="B850" s="92" t="s">
        <v>115</v>
      </c>
      <c r="C850" s="98">
        <v>0.39772999999999997</v>
      </c>
      <c r="D850" s="98">
        <v>0.36151</v>
      </c>
      <c r="E850" s="98">
        <v>0.40192</v>
      </c>
      <c r="F850" s="98">
        <v>0.55169000000000001</v>
      </c>
      <c r="G850" s="98">
        <v>0.56596999999999997</v>
      </c>
      <c r="H850" s="97">
        <v>0.56969999999999998</v>
      </c>
      <c r="I850" s="98">
        <v>0.55074000000000001</v>
      </c>
      <c r="J850" s="98">
        <v>0.47714000000000001</v>
      </c>
      <c r="K850" s="98">
        <v>0.54096999999999995</v>
      </c>
      <c r="L850" s="98">
        <v>0.53966999999999998</v>
      </c>
      <c r="M850" s="92" t="s">
        <v>115</v>
      </c>
    </row>
    <row r="852" spans="1:13" x14ac:dyDescent="0.25">
      <c r="A852" s="89" t="s">
        <v>240</v>
      </c>
    </row>
    <row r="853" spans="1:13" x14ac:dyDescent="0.25">
      <c r="A853" s="89" t="s">
        <v>115</v>
      </c>
      <c r="B853" s="89" t="s">
        <v>241</v>
      </c>
    </row>
    <row r="855" spans="1:13" x14ac:dyDescent="0.25">
      <c r="A855" s="89" t="s">
        <v>219</v>
      </c>
      <c r="B855" s="89" t="s">
        <v>261</v>
      </c>
    </row>
    <row r="856" spans="1:13" x14ac:dyDescent="0.25">
      <c r="A856" s="89" t="s">
        <v>221</v>
      </c>
      <c r="B856" s="89" t="s">
        <v>247</v>
      </c>
    </row>
    <row r="857" spans="1:13" x14ac:dyDescent="0.25">
      <c r="A857" s="89" t="s">
        <v>223</v>
      </c>
      <c r="B857" s="89" t="s">
        <v>224</v>
      </c>
    </row>
    <row r="859" spans="1:13" x14ac:dyDescent="0.25">
      <c r="A859" s="91" t="s">
        <v>225</v>
      </c>
      <c r="B859" s="91" t="s">
        <v>226</v>
      </c>
      <c r="C859" s="91" t="s">
        <v>227</v>
      </c>
      <c r="D859" s="91" t="s">
        <v>228</v>
      </c>
      <c r="E859" s="91" t="s">
        <v>229</v>
      </c>
      <c r="F859" s="91" t="s">
        <v>230</v>
      </c>
      <c r="G859" s="91" t="s">
        <v>231</v>
      </c>
      <c r="H859" s="91" t="s">
        <v>232</v>
      </c>
      <c r="I859" s="91" t="s">
        <v>233</v>
      </c>
      <c r="J859" s="91" t="s">
        <v>234</v>
      </c>
      <c r="K859" s="91" t="s">
        <v>235</v>
      </c>
      <c r="L859" s="91" t="s">
        <v>236</v>
      </c>
      <c r="M859" s="91" t="s">
        <v>237</v>
      </c>
    </row>
    <row r="860" spans="1:13" x14ac:dyDescent="0.25">
      <c r="A860" s="91" t="s">
        <v>238</v>
      </c>
      <c r="B860" s="92" t="s">
        <v>115</v>
      </c>
      <c r="C860" s="98">
        <v>0.43131999999999998</v>
      </c>
      <c r="D860" s="98">
        <v>0.46944000000000002</v>
      </c>
      <c r="E860" s="98">
        <v>0.45066000000000001</v>
      </c>
      <c r="F860" s="98">
        <v>0.44308999999999998</v>
      </c>
      <c r="G860" s="98">
        <v>0.46817999999999999</v>
      </c>
      <c r="H860" s="97">
        <v>0.44590000000000002</v>
      </c>
      <c r="I860" s="98">
        <v>0.46761000000000003</v>
      </c>
      <c r="J860" s="98">
        <v>0.47006999999999999</v>
      </c>
      <c r="K860" s="97">
        <v>0.46189999999999998</v>
      </c>
      <c r="L860" s="98">
        <v>0.42681999999999998</v>
      </c>
      <c r="M860" s="98">
        <v>0.41764000000000001</v>
      </c>
    </row>
    <row r="861" spans="1:13" x14ac:dyDescent="0.25">
      <c r="A861" s="91" t="s">
        <v>239</v>
      </c>
      <c r="B861" s="92" t="s">
        <v>115</v>
      </c>
      <c r="C861" s="98">
        <v>0.45372000000000001</v>
      </c>
      <c r="D861" s="98">
        <v>0.48862</v>
      </c>
      <c r="E861" s="97">
        <v>0.47120000000000001</v>
      </c>
      <c r="F861" s="97">
        <v>0.46189999999999998</v>
      </c>
      <c r="G861" s="98">
        <v>0.48742999999999997</v>
      </c>
      <c r="H861" s="98">
        <v>0.46451999999999999</v>
      </c>
      <c r="I861" s="98">
        <v>0.48633999999999999</v>
      </c>
      <c r="J861" s="98">
        <v>0.48934</v>
      </c>
      <c r="K861" s="98">
        <v>0.48183999999999999</v>
      </c>
      <c r="L861" s="98">
        <v>0.44707000000000002</v>
      </c>
      <c r="M861" s="98">
        <v>0.43751000000000001</v>
      </c>
    </row>
    <row r="862" spans="1:13" x14ac:dyDescent="0.25">
      <c r="A862" s="91" t="s">
        <v>106</v>
      </c>
      <c r="B862" s="98">
        <v>2.7899999999999999E-3</v>
      </c>
      <c r="C862" s="97">
        <v>2.5000000000000001E-3</v>
      </c>
      <c r="D862" s="98">
        <v>2.3600000000000001E-3</v>
      </c>
      <c r="E862" s="98">
        <v>2.6900000000000001E-3</v>
      </c>
      <c r="F862" s="98">
        <v>2.7799999999999999E-3</v>
      </c>
      <c r="G862" s="98">
        <v>2.49E-3</v>
      </c>
      <c r="H862" s="98">
        <v>2.1299999999999999E-3</v>
      </c>
      <c r="I862" s="98">
        <v>2.2300000000000002E-3</v>
      </c>
      <c r="J862" s="98">
        <v>2.5200000000000001E-3</v>
      </c>
      <c r="K862" s="98">
        <v>2.6099999999999999E-3</v>
      </c>
      <c r="L862" s="98">
        <v>2.6900000000000001E-3</v>
      </c>
      <c r="M862" s="97">
        <v>2.2000000000000001E-3</v>
      </c>
    </row>
    <row r="863" spans="1:13" x14ac:dyDescent="0.25">
      <c r="A863" s="91" t="s">
        <v>109</v>
      </c>
      <c r="B863" s="92" t="s">
        <v>115</v>
      </c>
      <c r="C863" s="97">
        <v>1.78E-2</v>
      </c>
      <c r="D863" s="98">
        <v>1.7819999999999999E-2</v>
      </c>
      <c r="E863" s="98">
        <v>1.7860000000000001E-2</v>
      </c>
      <c r="F863" s="98">
        <v>1.7919999999999998E-2</v>
      </c>
      <c r="G863" s="98">
        <v>1.8069999999999999E-2</v>
      </c>
      <c r="H863" s="97">
        <v>1.8100000000000002E-2</v>
      </c>
      <c r="I863" s="98">
        <v>1.8149999999999999E-2</v>
      </c>
      <c r="J863" s="98">
        <v>1.8190000000000001E-2</v>
      </c>
      <c r="K863" s="98">
        <v>1.8239999999999999E-2</v>
      </c>
      <c r="L863" s="98">
        <v>1.8290000000000001E-2</v>
      </c>
      <c r="M863" s="97">
        <v>1.9300000000000001E-2</v>
      </c>
    </row>
    <row r="864" spans="1:13" x14ac:dyDescent="0.25">
      <c r="A864" s="91" t="s">
        <v>111</v>
      </c>
      <c r="B864" s="92" t="s">
        <v>115</v>
      </c>
      <c r="C864" s="98">
        <v>1.4300000000000001E-3</v>
      </c>
      <c r="D864" s="98">
        <v>1.4300000000000001E-3</v>
      </c>
      <c r="E864" s="98">
        <v>1.4599999999999999E-3</v>
      </c>
      <c r="F864" s="97">
        <v>1.4E-3</v>
      </c>
      <c r="G864" s="98">
        <v>1.5100000000000001E-3</v>
      </c>
      <c r="H864" s="98">
        <v>1.58E-3</v>
      </c>
      <c r="I864" s="98">
        <v>1.5900000000000001E-3</v>
      </c>
      <c r="J864" s="97">
        <v>1.6999999999999999E-3</v>
      </c>
      <c r="K864" s="98">
        <v>1.7899999999999999E-3</v>
      </c>
      <c r="L864" s="98">
        <v>1.83E-3</v>
      </c>
      <c r="M864" s="98">
        <v>1.83E-3</v>
      </c>
    </row>
    <row r="865" spans="1:13" x14ac:dyDescent="0.25">
      <c r="A865" s="91" t="s">
        <v>114</v>
      </c>
      <c r="B865" s="98">
        <v>9.0000000000000006E-5</v>
      </c>
      <c r="C865" s="97">
        <v>1E-4</v>
      </c>
      <c r="D865" s="98">
        <v>1.1E-4</v>
      </c>
      <c r="E865" s="98">
        <v>1.1E-4</v>
      </c>
      <c r="F865" s="98">
        <v>1.1E-4</v>
      </c>
      <c r="G865" s="98">
        <v>1.2E-4</v>
      </c>
      <c r="H865" s="98">
        <v>1.2E-4</v>
      </c>
      <c r="I865" s="98">
        <v>1.2999999999999999E-4</v>
      </c>
      <c r="J865" s="98">
        <v>1.3999999999999999E-4</v>
      </c>
      <c r="K865" s="98">
        <v>1.7000000000000001E-4</v>
      </c>
      <c r="L865" s="98">
        <v>1.8000000000000001E-4</v>
      </c>
      <c r="M865" s="92" t="s">
        <v>115</v>
      </c>
    </row>
    <row r="866" spans="1:13" x14ac:dyDescent="0.25">
      <c r="A866" s="91" t="s">
        <v>116</v>
      </c>
      <c r="B866" s="92" t="s">
        <v>115</v>
      </c>
      <c r="C866" s="98">
        <v>7.6000000000000004E-4</v>
      </c>
      <c r="D866" s="98">
        <v>7.5000000000000002E-4</v>
      </c>
      <c r="E866" s="98">
        <v>9.7000000000000005E-4</v>
      </c>
      <c r="F866" s="98">
        <v>1.07E-3</v>
      </c>
      <c r="G866" s="98">
        <v>1.16E-3</v>
      </c>
      <c r="H866" s="98">
        <v>1.0300000000000001E-3</v>
      </c>
      <c r="I866" s="97">
        <v>1.1000000000000001E-3</v>
      </c>
      <c r="J866" s="98">
        <v>1.2099999999999999E-3</v>
      </c>
      <c r="K866" s="98">
        <v>1.2700000000000001E-3</v>
      </c>
      <c r="L866" s="98">
        <v>1.3600000000000001E-3</v>
      </c>
      <c r="M866" s="92" t="s">
        <v>115</v>
      </c>
    </row>
    <row r="868" spans="1:13" x14ac:dyDescent="0.25">
      <c r="A868" s="89" t="s">
        <v>240</v>
      </c>
    </row>
    <row r="869" spans="1:13" x14ac:dyDescent="0.25">
      <c r="A869" s="89" t="s">
        <v>115</v>
      </c>
      <c r="B869" s="89" t="s">
        <v>241</v>
      </c>
    </row>
    <row r="871" spans="1:13" x14ac:dyDescent="0.25">
      <c r="A871" s="89" t="s">
        <v>219</v>
      </c>
      <c r="B871" s="89" t="s">
        <v>261</v>
      </c>
    </row>
    <row r="872" spans="1:13" x14ac:dyDescent="0.25">
      <c r="A872" s="89" t="s">
        <v>221</v>
      </c>
      <c r="B872" s="89" t="s">
        <v>248</v>
      </c>
    </row>
    <row r="873" spans="1:13" x14ac:dyDescent="0.25">
      <c r="A873" s="89" t="s">
        <v>223</v>
      </c>
      <c r="B873" s="89" t="s">
        <v>224</v>
      </c>
    </row>
    <row r="875" spans="1:13" x14ac:dyDescent="0.25">
      <c r="A875" s="91" t="s">
        <v>225</v>
      </c>
      <c r="B875" s="91" t="s">
        <v>226</v>
      </c>
      <c r="C875" s="91" t="s">
        <v>227</v>
      </c>
      <c r="D875" s="91" t="s">
        <v>228</v>
      </c>
      <c r="E875" s="91" t="s">
        <v>229</v>
      </c>
      <c r="F875" s="91" t="s">
        <v>230</v>
      </c>
      <c r="G875" s="91" t="s">
        <v>231</v>
      </c>
      <c r="H875" s="91" t="s">
        <v>232</v>
      </c>
      <c r="I875" s="91" t="s">
        <v>233</v>
      </c>
      <c r="J875" s="91" t="s">
        <v>234</v>
      </c>
      <c r="K875" s="91" t="s">
        <v>235</v>
      </c>
      <c r="L875" s="91" t="s">
        <v>236</v>
      </c>
      <c r="M875" s="91" t="s">
        <v>237</v>
      </c>
    </row>
    <row r="876" spans="1:13" x14ac:dyDescent="0.25">
      <c r="A876" s="91" t="s">
        <v>238</v>
      </c>
      <c r="B876" s="92" t="s">
        <v>115</v>
      </c>
      <c r="C876" s="97">
        <v>0.19570000000000001</v>
      </c>
      <c r="D876" s="98">
        <v>0.19857</v>
      </c>
      <c r="E876" s="98">
        <v>0.19878000000000001</v>
      </c>
      <c r="F876" s="98">
        <v>0.21712000000000001</v>
      </c>
      <c r="G876" s="98">
        <v>0.18343000000000001</v>
      </c>
      <c r="H876" s="98">
        <v>0.21954000000000001</v>
      </c>
      <c r="I876" s="98">
        <v>0.19506000000000001</v>
      </c>
      <c r="J876" s="98">
        <v>0.22101000000000001</v>
      </c>
      <c r="K876" s="98">
        <v>0.21189</v>
      </c>
      <c r="L876" s="98">
        <v>0.21189</v>
      </c>
      <c r="M876" s="98">
        <v>0.20735000000000001</v>
      </c>
    </row>
    <row r="877" spans="1:13" x14ac:dyDescent="0.25">
      <c r="A877" s="91" t="s">
        <v>239</v>
      </c>
      <c r="B877" s="92" t="s">
        <v>115</v>
      </c>
      <c r="C877" s="98">
        <v>0.22192000000000001</v>
      </c>
      <c r="D877" s="98">
        <v>0.22097</v>
      </c>
      <c r="E877" s="98">
        <v>0.22183</v>
      </c>
      <c r="F877" s="97">
        <v>0.2404</v>
      </c>
      <c r="G877" s="97">
        <v>0.2079</v>
      </c>
      <c r="H877" s="98">
        <v>0.24229000000000001</v>
      </c>
      <c r="I877" s="98">
        <v>0.21914</v>
      </c>
      <c r="J877" s="98">
        <v>0.24523</v>
      </c>
      <c r="K877" s="98">
        <v>0.23751</v>
      </c>
      <c r="L877" s="98">
        <v>0.23827000000000001</v>
      </c>
      <c r="M877" s="98">
        <v>0.23324</v>
      </c>
    </row>
    <row r="878" spans="1:13" x14ac:dyDescent="0.25">
      <c r="A878" s="91" t="s">
        <v>106</v>
      </c>
      <c r="B878" s="98">
        <v>2.6700000000000001E-3</v>
      </c>
      <c r="C878" s="98">
        <v>3.1199999999999999E-3</v>
      </c>
      <c r="D878" s="98">
        <v>2.7599999999999999E-3</v>
      </c>
      <c r="E878" s="98">
        <v>2.7599999999999999E-3</v>
      </c>
      <c r="F878" s="98">
        <v>2.81E-3</v>
      </c>
      <c r="G878" s="98">
        <v>2.6900000000000001E-3</v>
      </c>
      <c r="H878" s="98">
        <v>2.0699999999999998E-3</v>
      </c>
      <c r="I878" s="98">
        <v>2.0400000000000001E-3</v>
      </c>
      <c r="J878" s="98">
        <v>2.16E-3</v>
      </c>
      <c r="K878" s="98">
        <v>2.3500000000000001E-3</v>
      </c>
      <c r="L878" s="97">
        <v>2.3E-3</v>
      </c>
      <c r="M878" s="98">
        <v>2.0899999999999998E-3</v>
      </c>
    </row>
    <row r="879" spans="1:13" x14ac:dyDescent="0.25">
      <c r="A879" s="91" t="s">
        <v>109</v>
      </c>
      <c r="B879" s="92" t="s">
        <v>115</v>
      </c>
      <c r="C879" s="98">
        <v>1.6100000000000001E-3</v>
      </c>
      <c r="D879" s="98">
        <v>1.2800000000000001E-3</v>
      </c>
      <c r="E879" s="98">
        <v>1.2099999999999999E-3</v>
      </c>
      <c r="F879" s="93">
        <v>1E-3</v>
      </c>
      <c r="G879" s="98">
        <v>1.0200000000000001E-3</v>
      </c>
      <c r="H879" s="98">
        <v>9.2000000000000003E-4</v>
      </c>
      <c r="I879" s="98">
        <v>8.3000000000000001E-4</v>
      </c>
      <c r="J879" s="98">
        <v>1.9000000000000001E-4</v>
      </c>
      <c r="K879" s="98">
        <v>1.9000000000000001E-4</v>
      </c>
      <c r="L879" s="98">
        <v>1.8000000000000001E-4</v>
      </c>
      <c r="M879" s="98">
        <v>1.9000000000000001E-4</v>
      </c>
    </row>
    <row r="880" spans="1:13" x14ac:dyDescent="0.25">
      <c r="A880" s="91" t="s">
        <v>111</v>
      </c>
      <c r="B880" s="92" t="s">
        <v>115</v>
      </c>
      <c r="C880" s="98">
        <v>2.7699999999999999E-3</v>
      </c>
      <c r="D880" s="98">
        <v>2.6199999999999999E-3</v>
      </c>
      <c r="E880" s="98">
        <v>2.4299999999999999E-3</v>
      </c>
      <c r="F880" s="98">
        <v>2.4399999999999999E-3</v>
      </c>
      <c r="G880" s="98">
        <v>2.5300000000000001E-3</v>
      </c>
      <c r="H880" s="98">
        <v>2.5400000000000002E-3</v>
      </c>
      <c r="I880" s="98">
        <v>2.5400000000000002E-3</v>
      </c>
      <c r="J880" s="98">
        <v>2.48E-3</v>
      </c>
      <c r="K880" s="98">
        <v>2.49E-3</v>
      </c>
      <c r="L880" s="98">
        <v>2.4499999999999999E-3</v>
      </c>
      <c r="M880" s="98">
        <v>2.6700000000000001E-3</v>
      </c>
    </row>
    <row r="881" spans="1:13" x14ac:dyDescent="0.25">
      <c r="A881" s="91" t="s">
        <v>114</v>
      </c>
      <c r="B881" s="98">
        <v>1.2E-4</v>
      </c>
      <c r="C881" s="98">
        <v>1.2E-4</v>
      </c>
      <c r="D881" s="98">
        <v>1.2999999999999999E-4</v>
      </c>
      <c r="E881" s="98">
        <v>1.2E-4</v>
      </c>
      <c r="F881" s="98">
        <v>1.1E-4</v>
      </c>
      <c r="G881" s="98">
        <v>1.1E-4</v>
      </c>
      <c r="H881" s="98">
        <v>1.2E-4</v>
      </c>
      <c r="I881" s="98">
        <v>1.1E-4</v>
      </c>
      <c r="J881" s="97">
        <v>1E-4</v>
      </c>
      <c r="K881" s="98">
        <v>9.0000000000000006E-5</v>
      </c>
      <c r="L881" s="98">
        <v>9.0000000000000006E-5</v>
      </c>
      <c r="M881" s="92" t="s">
        <v>115</v>
      </c>
    </row>
    <row r="882" spans="1:13" x14ac:dyDescent="0.25">
      <c r="A882" s="91" t="s">
        <v>116</v>
      </c>
      <c r="B882" s="92" t="s">
        <v>115</v>
      </c>
      <c r="C882" s="98">
        <v>4.2999999999999999E-4</v>
      </c>
      <c r="D882" s="98">
        <v>4.4000000000000002E-4</v>
      </c>
      <c r="E882" s="98">
        <v>6.0999999999999997E-4</v>
      </c>
      <c r="F882" s="98">
        <v>6.3000000000000003E-4</v>
      </c>
      <c r="G882" s="98">
        <v>7.2000000000000005E-4</v>
      </c>
      <c r="H882" s="98">
        <v>7.3999999999999999E-4</v>
      </c>
      <c r="I882" s="98">
        <v>7.2000000000000005E-4</v>
      </c>
      <c r="J882" s="98">
        <v>7.1000000000000002E-4</v>
      </c>
      <c r="K882" s="98">
        <v>6.8999999999999997E-4</v>
      </c>
      <c r="L882" s="98">
        <v>7.5000000000000002E-4</v>
      </c>
      <c r="M882" s="92" t="s">
        <v>115</v>
      </c>
    </row>
    <row r="884" spans="1:13" x14ac:dyDescent="0.25">
      <c r="A884" s="89" t="s">
        <v>240</v>
      </c>
    </row>
    <row r="885" spans="1:13" x14ac:dyDescent="0.25">
      <c r="A885" s="89" t="s">
        <v>115</v>
      </c>
      <c r="B885" s="89" t="s">
        <v>241</v>
      </c>
    </row>
    <row r="887" spans="1:13" x14ac:dyDescent="0.25">
      <c r="A887" s="89" t="s">
        <v>219</v>
      </c>
      <c r="B887" s="89" t="s">
        <v>261</v>
      </c>
    </row>
    <row r="888" spans="1:13" x14ac:dyDescent="0.25">
      <c r="A888" s="89" t="s">
        <v>221</v>
      </c>
      <c r="B888" s="89" t="s">
        <v>249</v>
      </c>
    </row>
    <row r="889" spans="1:13" x14ac:dyDescent="0.25">
      <c r="A889" s="89" t="s">
        <v>223</v>
      </c>
      <c r="B889" s="89" t="s">
        <v>224</v>
      </c>
    </row>
    <row r="891" spans="1:13" x14ac:dyDescent="0.25">
      <c r="A891" s="91" t="s">
        <v>225</v>
      </c>
      <c r="B891" s="91" t="s">
        <v>226</v>
      </c>
      <c r="C891" s="91" t="s">
        <v>227</v>
      </c>
      <c r="D891" s="91" t="s">
        <v>228</v>
      </c>
      <c r="E891" s="91" t="s">
        <v>229</v>
      </c>
      <c r="F891" s="91" t="s">
        <v>230</v>
      </c>
      <c r="G891" s="91" t="s">
        <v>231</v>
      </c>
      <c r="H891" s="91" t="s">
        <v>232</v>
      </c>
      <c r="I891" s="91" t="s">
        <v>233</v>
      </c>
      <c r="J891" s="91" t="s">
        <v>234</v>
      </c>
      <c r="K891" s="91" t="s">
        <v>235</v>
      </c>
      <c r="L891" s="91" t="s">
        <v>236</v>
      </c>
      <c r="M891" s="91" t="s">
        <v>237</v>
      </c>
    </row>
    <row r="892" spans="1:13" x14ac:dyDescent="0.25">
      <c r="A892" s="91" t="s">
        <v>238</v>
      </c>
      <c r="B892" s="92" t="s">
        <v>115</v>
      </c>
      <c r="C892" s="97">
        <v>0.21690000000000001</v>
      </c>
      <c r="D892" s="98">
        <v>0.22311</v>
      </c>
      <c r="E892" s="98">
        <v>0.24132000000000001</v>
      </c>
      <c r="F892" s="98">
        <v>0.24772</v>
      </c>
      <c r="G892" s="97">
        <v>0.24740000000000001</v>
      </c>
      <c r="H892" s="98">
        <v>0.24324000000000001</v>
      </c>
      <c r="I892" s="98">
        <v>0.23530999999999999</v>
      </c>
      <c r="J892" s="98">
        <v>0.24088999999999999</v>
      </c>
      <c r="K892" s="98">
        <v>0.26896999999999999</v>
      </c>
      <c r="L892" s="98">
        <v>0.29935</v>
      </c>
      <c r="M892" s="98">
        <v>0.30488999999999999</v>
      </c>
    </row>
    <row r="893" spans="1:13" x14ac:dyDescent="0.25">
      <c r="A893" s="91" t="s">
        <v>239</v>
      </c>
      <c r="B893" s="92" t="s">
        <v>115</v>
      </c>
      <c r="C893" s="97">
        <v>0.21709999999999999</v>
      </c>
      <c r="D893" s="98">
        <v>0.22327</v>
      </c>
      <c r="E893" s="98">
        <v>0.24148</v>
      </c>
      <c r="F893" s="98">
        <v>0.24789</v>
      </c>
      <c r="G893" s="98">
        <v>0.24757000000000001</v>
      </c>
      <c r="H893" s="98">
        <v>0.24338000000000001</v>
      </c>
      <c r="I893" s="98">
        <v>0.23547000000000001</v>
      </c>
      <c r="J893" s="98">
        <v>0.24104</v>
      </c>
      <c r="K893" s="98">
        <v>0.26912000000000003</v>
      </c>
      <c r="L893" s="97">
        <v>0.29949999999999999</v>
      </c>
      <c r="M893" s="98">
        <v>0.30503999999999998</v>
      </c>
    </row>
    <row r="894" spans="1:13" x14ac:dyDescent="0.25">
      <c r="A894" s="91" t="s">
        <v>106</v>
      </c>
      <c r="B894" s="98">
        <v>1.5299999999999999E-3</v>
      </c>
      <c r="C894" s="98">
        <v>1.6199999999999999E-3</v>
      </c>
      <c r="D894" s="98">
        <v>1.5399999999999999E-3</v>
      </c>
      <c r="E894" s="98">
        <v>1.56E-3</v>
      </c>
      <c r="F894" s="97">
        <v>1.6999999999999999E-3</v>
      </c>
      <c r="G894" s="98">
        <v>1.6199999999999999E-3</v>
      </c>
      <c r="H894" s="98">
        <v>1.57E-3</v>
      </c>
      <c r="I894" s="98">
        <v>1.5100000000000001E-3</v>
      </c>
      <c r="J894" s="98">
        <v>1.49E-3</v>
      </c>
      <c r="K894" s="98">
        <v>1.75E-3</v>
      </c>
      <c r="L894" s="97">
        <v>1.6000000000000001E-3</v>
      </c>
      <c r="M894" s="97">
        <v>1.6999999999999999E-3</v>
      </c>
    </row>
    <row r="895" spans="1:13" x14ac:dyDescent="0.25">
      <c r="A895" s="91" t="s">
        <v>109</v>
      </c>
      <c r="B895" s="92" t="s">
        <v>115</v>
      </c>
      <c r="C895" s="98">
        <v>2.3900000000000002E-3</v>
      </c>
      <c r="D895" s="98">
        <v>5.1200000000000004E-3</v>
      </c>
      <c r="E895" s="98">
        <v>5.3800000000000002E-3</v>
      </c>
      <c r="F895" s="98">
        <v>5.7099999999999998E-3</v>
      </c>
      <c r="G895" s="98">
        <v>4.6899999999999997E-3</v>
      </c>
      <c r="H895" s="98">
        <v>5.28E-3</v>
      </c>
      <c r="I895" s="98">
        <v>5.7600000000000004E-3</v>
      </c>
      <c r="J895" s="98">
        <v>5.96E-3</v>
      </c>
      <c r="K895" s="98">
        <v>6.3499999999999997E-3</v>
      </c>
      <c r="L895" s="98">
        <v>5.5599999999999998E-3</v>
      </c>
      <c r="M895" s="98">
        <v>5.8900000000000003E-3</v>
      </c>
    </row>
    <row r="896" spans="1:13" x14ac:dyDescent="0.25">
      <c r="A896" s="91" t="s">
        <v>111</v>
      </c>
      <c r="B896" s="92" t="s">
        <v>115</v>
      </c>
      <c r="C896" s="98">
        <v>1.32E-3</v>
      </c>
      <c r="D896" s="97">
        <v>1.4E-3</v>
      </c>
      <c r="E896" s="98">
        <v>1.67E-3</v>
      </c>
      <c r="F896" s="98">
        <v>1.58E-3</v>
      </c>
      <c r="G896" s="98">
        <v>1.9499999999999999E-3</v>
      </c>
      <c r="H896" s="98">
        <v>1.9400000000000001E-3</v>
      </c>
      <c r="I896" s="98">
        <v>2.0100000000000001E-3</v>
      </c>
      <c r="J896" s="98">
        <v>2.15E-3</v>
      </c>
      <c r="K896" s="98">
        <v>2.3500000000000001E-3</v>
      </c>
      <c r="L896" s="98">
        <v>2.3900000000000002E-3</v>
      </c>
      <c r="M896" s="98">
        <v>2.4499999999999999E-3</v>
      </c>
    </row>
    <row r="897" spans="1:13" x14ac:dyDescent="0.25">
      <c r="A897" s="91" t="s">
        <v>114</v>
      </c>
      <c r="B897" s="98">
        <v>9.0000000000000006E-5</v>
      </c>
      <c r="C897" s="98">
        <v>1.3999999999999999E-4</v>
      </c>
      <c r="D897" s="98">
        <v>1.8000000000000001E-4</v>
      </c>
      <c r="E897" s="98">
        <v>3.2000000000000003E-4</v>
      </c>
      <c r="F897" s="98">
        <v>3.8999999999999999E-4</v>
      </c>
      <c r="G897" s="98">
        <v>2.1000000000000001E-4</v>
      </c>
      <c r="H897" s="98">
        <v>1.3999999999999999E-4</v>
      </c>
      <c r="I897" s="98">
        <v>1.2E-4</v>
      </c>
      <c r="J897" s="98">
        <v>1.2999999999999999E-4</v>
      </c>
      <c r="K897" s="98">
        <v>1.3999999999999999E-4</v>
      </c>
      <c r="L897" s="98">
        <v>1.2999999999999999E-4</v>
      </c>
      <c r="M897" s="92" t="s">
        <v>115</v>
      </c>
    </row>
    <row r="898" spans="1:13" x14ac:dyDescent="0.25">
      <c r="A898" s="91" t="s">
        <v>116</v>
      </c>
      <c r="B898" s="92" t="s">
        <v>115</v>
      </c>
      <c r="C898" s="98">
        <v>2.0000000000000002E-5</v>
      </c>
      <c r="D898" s="98">
        <v>3.0000000000000001E-5</v>
      </c>
      <c r="E898" s="98">
        <v>8.0000000000000007E-5</v>
      </c>
      <c r="F898" s="98">
        <v>1.0000000000000001E-5</v>
      </c>
      <c r="G898" s="98">
        <v>1.0000000000000001E-5</v>
      </c>
      <c r="H898" s="96">
        <v>0</v>
      </c>
      <c r="I898" s="96">
        <v>0</v>
      </c>
      <c r="J898" s="96">
        <v>0</v>
      </c>
      <c r="K898" s="96">
        <v>0</v>
      </c>
      <c r="L898" s="98">
        <v>1.0000000000000001E-5</v>
      </c>
      <c r="M898" s="92" t="s">
        <v>115</v>
      </c>
    </row>
    <row r="900" spans="1:13" x14ac:dyDescent="0.25">
      <c r="A900" s="89" t="s">
        <v>240</v>
      </c>
    </row>
    <row r="901" spans="1:13" x14ac:dyDescent="0.25">
      <c r="A901" s="89" t="s">
        <v>115</v>
      </c>
      <c r="B901" s="89" t="s">
        <v>241</v>
      </c>
    </row>
    <row r="903" spans="1:13" x14ac:dyDescent="0.25">
      <c r="A903" s="89" t="s">
        <v>219</v>
      </c>
      <c r="B903" s="89" t="s">
        <v>261</v>
      </c>
    </row>
    <row r="904" spans="1:13" x14ac:dyDescent="0.25">
      <c r="A904" s="89" t="s">
        <v>221</v>
      </c>
      <c r="B904" s="89" t="s">
        <v>250</v>
      </c>
    </row>
    <row r="905" spans="1:13" x14ac:dyDescent="0.25">
      <c r="A905" s="89" t="s">
        <v>223</v>
      </c>
      <c r="B905" s="89" t="s">
        <v>224</v>
      </c>
    </row>
    <row r="907" spans="1:13" x14ac:dyDescent="0.25">
      <c r="A907" s="91" t="s">
        <v>225</v>
      </c>
      <c r="B907" s="91" t="s">
        <v>226</v>
      </c>
      <c r="C907" s="91" t="s">
        <v>227</v>
      </c>
      <c r="D907" s="91" t="s">
        <v>228</v>
      </c>
      <c r="E907" s="91" t="s">
        <v>229</v>
      </c>
      <c r="F907" s="91" t="s">
        <v>230</v>
      </c>
      <c r="G907" s="91" t="s">
        <v>231</v>
      </c>
      <c r="H907" s="91" t="s">
        <v>232</v>
      </c>
      <c r="I907" s="91" t="s">
        <v>233</v>
      </c>
      <c r="J907" s="91" t="s">
        <v>234</v>
      </c>
      <c r="K907" s="91" t="s">
        <v>235</v>
      </c>
      <c r="L907" s="91" t="s">
        <v>236</v>
      </c>
      <c r="M907" s="91" t="s">
        <v>237</v>
      </c>
    </row>
    <row r="908" spans="1:13" x14ac:dyDescent="0.25">
      <c r="A908" s="91" t="s">
        <v>238</v>
      </c>
      <c r="B908" s="92" t="s">
        <v>115</v>
      </c>
      <c r="C908" s="98">
        <v>0.15143000000000001</v>
      </c>
      <c r="D908" s="98">
        <v>0.15351000000000001</v>
      </c>
      <c r="E908" s="98">
        <v>0.15562999999999999</v>
      </c>
      <c r="F908" s="98">
        <v>0.15790999999999999</v>
      </c>
      <c r="G908" s="98">
        <v>0.16075</v>
      </c>
      <c r="H908" s="98">
        <v>0.16635</v>
      </c>
      <c r="I908" s="98">
        <v>0.14052000000000001</v>
      </c>
      <c r="J908" s="98">
        <v>0.14837</v>
      </c>
      <c r="K908" s="98">
        <v>0.13686999999999999</v>
      </c>
      <c r="L908" s="98">
        <v>0.13958999999999999</v>
      </c>
      <c r="M908" s="98">
        <v>0.14055999999999999</v>
      </c>
    </row>
    <row r="909" spans="1:13" x14ac:dyDescent="0.25">
      <c r="A909" s="91" t="s">
        <v>239</v>
      </c>
      <c r="B909" s="92" t="s">
        <v>115</v>
      </c>
      <c r="C909" s="98">
        <v>0.15805</v>
      </c>
      <c r="D909" s="98">
        <v>0.15917999999999999</v>
      </c>
      <c r="E909" s="98">
        <v>0.16125</v>
      </c>
      <c r="F909" s="98">
        <v>0.16338</v>
      </c>
      <c r="G909" s="98">
        <v>0.16633000000000001</v>
      </c>
      <c r="H909" s="98">
        <v>0.17158000000000001</v>
      </c>
      <c r="I909" s="97">
        <v>0.14580000000000001</v>
      </c>
      <c r="J909" s="98">
        <v>0.15361</v>
      </c>
      <c r="K909" s="98">
        <v>0.14233999999999999</v>
      </c>
      <c r="L909" s="98">
        <v>0.14505999999999999</v>
      </c>
      <c r="M909" s="98">
        <v>0.14599000000000001</v>
      </c>
    </row>
    <row r="910" spans="1:13" x14ac:dyDescent="0.25">
      <c r="A910" s="91" t="s">
        <v>106</v>
      </c>
      <c r="B910" s="98">
        <v>2.7699999999999999E-3</v>
      </c>
      <c r="C910" s="98">
        <v>2.5799999999999998E-3</v>
      </c>
      <c r="D910" s="98">
        <v>2.5899999999999999E-3</v>
      </c>
      <c r="E910" s="98">
        <v>3.3800000000000002E-3</v>
      </c>
      <c r="F910" s="98">
        <v>3.3500000000000001E-3</v>
      </c>
      <c r="G910" s="98">
        <v>4.2900000000000004E-3</v>
      </c>
      <c r="H910" s="98">
        <v>3.48E-3</v>
      </c>
      <c r="I910" s="98">
        <v>3.48E-3</v>
      </c>
      <c r="J910" s="98">
        <v>3.8700000000000002E-3</v>
      </c>
      <c r="K910" s="98">
        <v>3.64E-3</v>
      </c>
      <c r="L910" s="98">
        <v>3.9199999999999999E-3</v>
      </c>
      <c r="M910" s="97">
        <v>3.5999999999999999E-3</v>
      </c>
    </row>
    <row r="911" spans="1:13" x14ac:dyDescent="0.25">
      <c r="A911" s="91" t="s">
        <v>109</v>
      </c>
      <c r="B911" s="92" t="s">
        <v>115</v>
      </c>
      <c r="C911" s="98">
        <v>4.1900000000000001E-3</v>
      </c>
      <c r="D911" s="98">
        <v>3.8300000000000001E-3</v>
      </c>
      <c r="E911" s="98">
        <v>5.8500000000000002E-3</v>
      </c>
      <c r="F911" s="98">
        <v>3.2799999999999999E-3</v>
      </c>
      <c r="G911" s="98">
        <v>3.0500000000000002E-3</v>
      </c>
      <c r="H911" s="98">
        <v>2.6199999999999999E-3</v>
      </c>
      <c r="I911" s="98">
        <v>2.47E-3</v>
      </c>
      <c r="J911" s="98">
        <v>3.9100000000000003E-3</v>
      </c>
      <c r="K911" s="98">
        <v>4.0899999999999999E-3</v>
      </c>
      <c r="L911" s="98">
        <v>4.0600000000000002E-3</v>
      </c>
      <c r="M911" s="98">
        <v>4.3499999999999997E-3</v>
      </c>
    </row>
    <row r="912" spans="1:13" x14ac:dyDescent="0.25">
      <c r="A912" s="91" t="s">
        <v>111</v>
      </c>
      <c r="B912" s="92" t="s">
        <v>115</v>
      </c>
      <c r="C912" s="98">
        <v>8.8699999999999994E-3</v>
      </c>
      <c r="D912" s="97">
        <v>8.3000000000000001E-3</v>
      </c>
      <c r="E912" s="98">
        <v>7.0200000000000002E-3</v>
      </c>
      <c r="F912" s="98">
        <v>8.3800000000000003E-3</v>
      </c>
      <c r="G912" s="98">
        <v>1.0189999999999999E-2</v>
      </c>
      <c r="H912" s="98">
        <v>9.9699999999999997E-3</v>
      </c>
      <c r="I912" s="98">
        <v>7.4700000000000001E-3</v>
      </c>
      <c r="J912" s="98">
        <v>7.6899999999999998E-3</v>
      </c>
      <c r="K912" s="98">
        <v>9.7599999999999996E-3</v>
      </c>
      <c r="L912" s="97">
        <v>8.6E-3</v>
      </c>
      <c r="M912" s="97">
        <v>8.6999999999999994E-3</v>
      </c>
    </row>
    <row r="913" spans="1:13" x14ac:dyDescent="0.25">
      <c r="A913" s="91" t="s">
        <v>114</v>
      </c>
      <c r="B913" s="98">
        <v>1.2999999999999999E-4</v>
      </c>
      <c r="C913" s="98">
        <v>1.2E-4</v>
      </c>
      <c r="D913" s="98">
        <v>1.1E-4</v>
      </c>
      <c r="E913" s="98">
        <v>1.2999999999999999E-4</v>
      </c>
      <c r="F913" s="98">
        <v>1.3999999999999999E-4</v>
      </c>
      <c r="G913" s="98">
        <v>1.2999999999999999E-4</v>
      </c>
      <c r="H913" s="98">
        <v>1.2E-4</v>
      </c>
      <c r="I913" s="98">
        <v>1.3999999999999999E-4</v>
      </c>
      <c r="J913" s="98">
        <v>1.3999999999999999E-4</v>
      </c>
      <c r="K913" s="98">
        <v>1.7000000000000001E-4</v>
      </c>
      <c r="L913" s="97">
        <v>2.0000000000000001E-4</v>
      </c>
      <c r="M913" s="92" t="s">
        <v>115</v>
      </c>
    </row>
    <row r="914" spans="1:13" x14ac:dyDescent="0.25">
      <c r="A914" s="91" t="s">
        <v>116</v>
      </c>
      <c r="B914" s="92" t="s">
        <v>115</v>
      </c>
      <c r="C914" s="98">
        <v>1.49E-3</v>
      </c>
      <c r="D914" s="98">
        <v>1.56E-3</v>
      </c>
      <c r="E914" s="98">
        <v>2.47E-3</v>
      </c>
      <c r="F914" s="98">
        <v>2.0600000000000002E-3</v>
      </c>
      <c r="G914" s="98">
        <v>1.8799999999999999E-3</v>
      </c>
      <c r="H914" s="97">
        <v>2.2000000000000001E-3</v>
      </c>
      <c r="I914" s="98">
        <v>1.6900000000000001E-3</v>
      </c>
      <c r="J914" s="98">
        <v>1.8400000000000001E-3</v>
      </c>
      <c r="K914" s="98">
        <v>1.81E-3</v>
      </c>
      <c r="L914" s="97">
        <v>1.9E-3</v>
      </c>
      <c r="M914" s="92" t="s">
        <v>115</v>
      </c>
    </row>
    <row r="916" spans="1:13" x14ac:dyDescent="0.25">
      <c r="A916" s="89" t="s">
        <v>240</v>
      </c>
    </row>
    <row r="917" spans="1:13" x14ac:dyDescent="0.25">
      <c r="A917" s="89" t="s">
        <v>115</v>
      </c>
      <c r="B917" s="89" t="s">
        <v>241</v>
      </c>
    </row>
    <row r="919" spans="1:13" x14ac:dyDescent="0.25">
      <c r="A919" s="89" t="s">
        <v>219</v>
      </c>
      <c r="B919" s="89" t="s">
        <v>261</v>
      </c>
    </row>
    <row r="920" spans="1:13" x14ac:dyDescent="0.25">
      <c r="A920" s="89" t="s">
        <v>221</v>
      </c>
      <c r="B920" s="89" t="s">
        <v>251</v>
      </c>
    </row>
    <row r="921" spans="1:13" x14ac:dyDescent="0.25">
      <c r="A921" s="89" t="s">
        <v>223</v>
      </c>
      <c r="B921" s="89" t="s">
        <v>224</v>
      </c>
    </row>
    <row r="923" spans="1:13" x14ac:dyDescent="0.25">
      <c r="A923" s="91" t="s">
        <v>225</v>
      </c>
      <c r="B923" s="91" t="s">
        <v>226</v>
      </c>
      <c r="C923" s="91" t="s">
        <v>227</v>
      </c>
      <c r="D923" s="91" t="s">
        <v>228</v>
      </c>
      <c r="E923" s="91" t="s">
        <v>229</v>
      </c>
      <c r="F923" s="91" t="s">
        <v>230</v>
      </c>
      <c r="G923" s="91" t="s">
        <v>231</v>
      </c>
      <c r="H923" s="91" t="s">
        <v>232</v>
      </c>
      <c r="I923" s="91" t="s">
        <v>233</v>
      </c>
      <c r="J923" s="91" t="s">
        <v>234</v>
      </c>
      <c r="K923" s="91" t="s">
        <v>235</v>
      </c>
      <c r="L923" s="91" t="s">
        <v>236</v>
      </c>
      <c r="M923" s="91" t="s">
        <v>237</v>
      </c>
    </row>
    <row r="924" spans="1:13" x14ac:dyDescent="0.25">
      <c r="A924" s="91" t="s">
        <v>238</v>
      </c>
      <c r="B924" s="92" t="s">
        <v>115</v>
      </c>
      <c r="C924" s="98">
        <v>0.39641999999999999</v>
      </c>
      <c r="D924" s="98">
        <v>0.38006000000000001</v>
      </c>
      <c r="E924" s="97">
        <v>0.38329999999999997</v>
      </c>
      <c r="F924" s="98">
        <v>0.37713999999999998</v>
      </c>
      <c r="G924" s="98">
        <v>0.31516</v>
      </c>
      <c r="H924" s="98">
        <v>0.36503000000000002</v>
      </c>
      <c r="I924" s="98">
        <v>0.29748000000000002</v>
      </c>
      <c r="J924" s="98">
        <v>0.30746000000000001</v>
      </c>
      <c r="K924" s="98">
        <v>0.32774999999999999</v>
      </c>
      <c r="L924" s="98">
        <v>0.33959</v>
      </c>
      <c r="M924" s="98">
        <v>0.33367999999999998</v>
      </c>
    </row>
    <row r="925" spans="1:13" x14ac:dyDescent="0.25">
      <c r="A925" s="91" t="s">
        <v>239</v>
      </c>
      <c r="B925" s="92" t="s">
        <v>115</v>
      </c>
      <c r="C925" s="98">
        <v>0.42945</v>
      </c>
      <c r="D925" s="98">
        <v>0.40734999999999999</v>
      </c>
      <c r="E925" s="98">
        <v>0.41075</v>
      </c>
      <c r="F925" s="98">
        <v>0.40431</v>
      </c>
      <c r="G925" s="98">
        <v>0.34364</v>
      </c>
      <c r="H925" s="98">
        <v>0.39045000000000002</v>
      </c>
      <c r="I925" s="98">
        <v>0.32397999999999999</v>
      </c>
      <c r="J925" s="98">
        <v>0.33362000000000003</v>
      </c>
      <c r="K925" s="98">
        <v>0.35516999999999999</v>
      </c>
      <c r="L925" s="98">
        <v>0.36771999999999999</v>
      </c>
      <c r="M925" s="98">
        <v>0.36119000000000001</v>
      </c>
    </row>
    <row r="926" spans="1:13" x14ac:dyDescent="0.25">
      <c r="A926" s="91" t="s">
        <v>106</v>
      </c>
      <c r="B926" s="98">
        <v>4.5599999999999998E-3</v>
      </c>
      <c r="C926" s="98">
        <v>4.2300000000000003E-3</v>
      </c>
      <c r="D926" s="98">
        <v>4.28E-3</v>
      </c>
      <c r="E926" s="98">
        <v>4.5799999999999999E-3</v>
      </c>
      <c r="F926" s="98">
        <v>4.5399999999999998E-3</v>
      </c>
      <c r="G926" s="98">
        <v>4.64E-3</v>
      </c>
      <c r="H926" s="98">
        <v>4.0200000000000001E-3</v>
      </c>
      <c r="I926" s="98">
        <v>4.15E-3</v>
      </c>
      <c r="J926" s="98">
        <v>4.2700000000000004E-3</v>
      </c>
      <c r="K926" s="98">
        <v>4.4200000000000003E-3</v>
      </c>
      <c r="L926" s="98">
        <v>4.4799999999999996E-3</v>
      </c>
      <c r="M926" s="98">
        <v>4.4400000000000004E-3</v>
      </c>
    </row>
    <row r="927" spans="1:13" x14ac:dyDescent="0.25">
      <c r="A927" s="91" t="s">
        <v>109</v>
      </c>
      <c r="B927" s="92" t="s">
        <v>115</v>
      </c>
      <c r="C927" s="97">
        <v>6.9999999999999999E-4</v>
      </c>
      <c r="D927" s="98">
        <v>6.4000000000000005E-4</v>
      </c>
      <c r="E927" s="98">
        <v>6.4999999999999997E-4</v>
      </c>
      <c r="F927" s="97">
        <v>5.9999999999999995E-4</v>
      </c>
      <c r="G927" s="98">
        <v>5.4000000000000001E-4</v>
      </c>
      <c r="H927" s="98">
        <v>6.0999999999999997E-4</v>
      </c>
      <c r="I927" s="97">
        <v>6.9999999999999999E-4</v>
      </c>
      <c r="J927" s="98">
        <v>1.5100000000000001E-3</v>
      </c>
      <c r="K927" s="98">
        <v>1.72E-3</v>
      </c>
      <c r="L927" s="98">
        <v>1.72E-3</v>
      </c>
      <c r="M927" s="98">
        <v>1.81E-3</v>
      </c>
    </row>
    <row r="928" spans="1:13" x14ac:dyDescent="0.25">
      <c r="A928" s="91" t="s">
        <v>111</v>
      </c>
      <c r="B928" s="92" t="s">
        <v>115</v>
      </c>
      <c r="C928" s="98">
        <v>8.8199999999999997E-3</v>
      </c>
      <c r="D928" s="98">
        <v>8.5500000000000003E-3</v>
      </c>
      <c r="E928" s="97">
        <v>8.3999999999999995E-3</v>
      </c>
      <c r="F928" s="97">
        <v>8.5000000000000006E-3</v>
      </c>
      <c r="G928" s="98">
        <v>9.0399999999999994E-3</v>
      </c>
      <c r="H928" s="98">
        <v>9.3699999999999999E-3</v>
      </c>
      <c r="I928" s="98">
        <v>9.7900000000000001E-3</v>
      </c>
      <c r="J928" s="98">
        <v>9.9799999999999993E-3</v>
      </c>
      <c r="K928" s="97">
        <v>9.9000000000000008E-3</v>
      </c>
      <c r="L928" s="98">
        <v>9.7800000000000005E-3</v>
      </c>
      <c r="M928" s="98">
        <v>1.0290000000000001E-2</v>
      </c>
    </row>
    <row r="929" spans="1:13" x14ac:dyDescent="0.25">
      <c r="A929" s="91" t="s">
        <v>114</v>
      </c>
      <c r="B929" s="98">
        <v>1.8000000000000001E-4</v>
      </c>
      <c r="C929" s="98">
        <v>1.8000000000000001E-4</v>
      </c>
      <c r="D929" s="98">
        <v>1.9000000000000001E-4</v>
      </c>
      <c r="E929" s="98">
        <v>1.8000000000000001E-4</v>
      </c>
      <c r="F929" s="98">
        <v>1.6000000000000001E-4</v>
      </c>
      <c r="G929" s="98">
        <v>1.7000000000000001E-4</v>
      </c>
      <c r="H929" s="98">
        <v>1.4999999999999999E-4</v>
      </c>
      <c r="I929" s="98">
        <v>1.4999999999999999E-4</v>
      </c>
      <c r="J929" s="98">
        <v>1.6000000000000001E-4</v>
      </c>
      <c r="K929" s="98">
        <v>1.7000000000000001E-4</v>
      </c>
      <c r="L929" s="98">
        <v>1.7000000000000001E-4</v>
      </c>
      <c r="M929" s="92" t="s">
        <v>115</v>
      </c>
    </row>
    <row r="930" spans="1:13" x14ac:dyDescent="0.25">
      <c r="A930" s="91" t="s">
        <v>116</v>
      </c>
      <c r="B930" s="92" t="s">
        <v>115</v>
      </c>
      <c r="C930" s="96">
        <v>0</v>
      </c>
      <c r="D930" s="96">
        <v>0</v>
      </c>
      <c r="E930" s="96">
        <v>0</v>
      </c>
      <c r="F930" s="96">
        <v>0</v>
      </c>
      <c r="G930" s="96">
        <v>0</v>
      </c>
      <c r="H930" s="96">
        <v>0</v>
      </c>
      <c r="I930" s="96">
        <v>0</v>
      </c>
      <c r="J930" s="96">
        <v>0</v>
      </c>
      <c r="K930" s="96">
        <v>0</v>
      </c>
      <c r="L930" s="96">
        <v>0</v>
      </c>
      <c r="M930" s="92" t="s">
        <v>115</v>
      </c>
    </row>
    <row r="932" spans="1:13" x14ac:dyDescent="0.25">
      <c r="A932" s="89" t="s">
        <v>240</v>
      </c>
    </row>
    <row r="933" spans="1:13" x14ac:dyDescent="0.25">
      <c r="A933" s="89" t="s">
        <v>115</v>
      </c>
      <c r="B933" s="89" t="s">
        <v>241</v>
      </c>
    </row>
    <row r="935" spans="1:13" x14ac:dyDescent="0.25">
      <c r="A935" s="89" t="s">
        <v>219</v>
      </c>
      <c r="B935" s="89" t="s">
        <v>261</v>
      </c>
    </row>
    <row r="936" spans="1:13" x14ac:dyDescent="0.25">
      <c r="A936" s="89" t="s">
        <v>221</v>
      </c>
      <c r="B936" s="89" t="s">
        <v>252</v>
      </c>
    </row>
    <row r="937" spans="1:13" x14ac:dyDescent="0.25">
      <c r="A937" s="89" t="s">
        <v>223</v>
      </c>
      <c r="B937" s="89" t="s">
        <v>224</v>
      </c>
    </row>
    <row r="939" spans="1:13" x14ac:dyDescent="0.25">
      <c r="A939" s="91" t="s">
        <v>225</v>
      </c>
      <c r="B939" s="91" t="s">
        <v>226</v>
      </c>
      <c r="C939" s="91" t="s">
        <v>227</v>
      </c>
      <c r="D939" s="91" t="s">
        <v>228</v>
      </c>
      <c r="E939" s="91" t="s">
        <v>229</v>
      </c>
      <c r="F939" s="91" t="s">
        <v>230</v>
      </c>
      <c r="G939" s="91" t="s">
        <v>231</v>
      </c>
      <c r="H939" s="91" t="s">
        <v>232</v>
      </c>
      <c r="I939" s="91" t="s">
        <v>233</v>
      </c>
      <c r="J939" s="91" t="s">
        <v>234</v>
      </c>
      <c r="K939" s="91" t="s">
        <v>235</v>
      </c>
      <c r="L939" s="91" t="s">
        <v>236</v>
      </c>
      <c r="M939" s="91" t="s">
        <v>237</v>
      </c>
    </row>
    <row r="940" spans="1:13" x14ac:dyDescent="0.25">
      <c r="A940" s="91" t="s">
        <v>238</v>
      </c>
      <c r="B940" s="92" t="s">
        <v>115</v>
      </c>
      <c r="C940" s="98">
        <v>0.50458999999999998</v>
      </c>
      <c r="D940" s="98">
        <v>0.45695999999999998</v>
      </c>
      <c r="E940" s="97">
        <v>0.4577</v>
      </c>
      <c r="F940" s="98">
        <v>0.46356000000000003</v>
      </c>
      <c r="G940" s="98">
        <v>0.47971000000000003</v>
      </c>
      <c r="H940" s="98">
        <v>0.49445</v>
      </c>
      <c r="I940" s="98">
        <v>0.49492999999999998</v>
      </c>
      <c r="J940" s="98">
        <v>0.51234999999999997</v>
      </c>
      <c r="K940" s="98">
        <v>0.52537</v>
      </c>
      <c r="L940" s="98">
        <v>0.54054000000000002</v>
      </c>
      <c r="M940" s="98">
        <v>0.53556000000000004</v>
      </c>
    </row>
    <row r="941" spans="1:13" x14ac:dyDescent="0.25">
      <c r="A941" s="91" t="s">
        <v>239</v>
      </c>
      <c r="B941" s="92" t="s">
        <v>115</v>
      </c>
      <c r="C941" s="97">
        <v>0.56630000000000003</v>
      </c>
      <c r="D941" s="98">
        <v>0.51363000000000003</v>
      </c>
      <c r="E941" s="98">
        <v>0.51583000000000001</v>
      </c>
      <c r="F941" s="98">
        <v>0.52217999999999998</v>
      </c>
      <c r="G941" s="97">
        <v>0.54039999999999999</v>
      </c>
      <c r="H941" s="98">
        <v>0.55420999999999998</v>
      </c>
      <c r="I941" s="98">
        <v>0.55840999999999996</v>
      </c>
      <c r="J941" s="98">
        <v>0.57816999999999996</v>
      </c>
      <c r="K941" s="98">
        <v>0.59511999999999998</v>
      </c>
      <c r="L941" s="97">
        <v>0.61160000000000003</v>
      </c>
      <c r="M941" s="98">
        <v>0.60551999999999995</v>
      </c>
    </row>
    <row r="942" spans="1:13" x14ac:dyDescent="0.25">
      <c r="A942" s="91" t="s">
        <v>106</v>
      </c>
      <c r="B942" s="98">
        <v>6.3699999999999998E-3</v>
      </c>
      <c r="C942" s="98">
        <v>6.3800000000000003E-3</v>
      </c>
      <c r="D942" s="98">
        <v>6.0899999999999999E-3</v>
      </c>
      <c r="E942" s="98">
        <v>6.4799999999999996E-3</v>
      </c>
      <c r="F942" s="98">
        <v>7.4900000000000001E-3</v>
      </c>
      <c r="G942" s="98">
        <v>7.1599999999999997E-3</v>
      </c>
      <c r="H942" s="98">
        <v>6.4200000000000004E-3</v>
      </c>
      <c r="I942" s="98">
        <v>7.1199999999999996E-3</v>
      </c>
      <c r="J942" s="98">
        <v>7.8600000000000007E-3</v>
      </c>
      <c r="K942" s="98">
        <v>8.2100000000000003E-3</v>
      </c>
      <c r="L942" s="98">
        <v>8.8100000000000001E-3</v>
      </c>
      <c r="M942" s="98">
        <v>8.9899999999999997E-3</v>
      </c>
    </row>
    <row r="943" spans="1:13" x14ac:dyDescent="0.25">
      <c r="A943" s="91" t="s">
        <v>109</v>
      </c>
      <c r="B943" s="92" t="s">
        <v>115</v>
      </c>
      <c r="C943" s="97">
        <v>9.4999999999999998E-3</v>
      </c>
      <c r="D943" s="98">
        <v>6.7400000000000003E-3</v>
      </c>
      <c r="E943" s="98">
        <v>4.9199999999999999E-3</v>
      </c>
      <c r="F943" s="98">
        <v>5.1700000000000001E-3</v>
      </c>
      <c r="G943" s="98">
        <v>5.0099999999999997E-3</v>
      </c>
      <c r="H943" s="98">
        <v>6.13E-3</v>
      </c>
      <c r="I943" s="98">
        <v>7.28E-3</v>
      </c>
      <c r="J943" s="98">
        <v>4.6299999999999996E-3</v>
      </c>
      <c r="K943" s="98">
        <v>4.8599999999999997E-3</v>
      </c>
      <c r="L943" s="98">
        <v>4.81E-3</v>
      </c>
      <c r="M943" s="98">
        <v>5.0499999999999998E-3</v>
      </c>
    </row>
    <row r="944" spans="1:13" x14ac:dyDescent="0.25">
      <c r="A944" s="91" t="s">
        <v>111</v>
      </c>
      <c r="B944" s="92" t="s">
        <v>115</v>
      </c>
      <c r="C944" s="98">
        <v>7.2300000000000003E-3</v>
      </c>
      <c r="D944" s="98">
        <v>7.9299999999999995E-3</v>
      </c>
      <c r="E944" s="98">
        <v>9.1299999999999992E-3</v>
      </c>
      <c r="F944" s="98">
        <v>1.026E-2</v>
      </c>
      <c r="G944" s="98">
        <v>1.108E-2</v>
      </c>
      <c r="H944" s="98">
        <v>1.1849999999999999E-2</v>
      </c>
      <c r="I944" s="98">
        <v>1.214E-2</v>
      </c>
      <c r="J944" s="98">
        <v>1.3440000000000001E-2</v>
      </c>
      <c r="K944" s="97">
        <v>1.47E-2</v>
      </c>
      <c r="L944" s="98">
        <v>1.491E-2</v>
      </c>
      <c r="M944" s="98">
        <v>1.5219999999999999E-2</v>
      </c>
    </row>
    <row r="945" spans="1:13" x14ac:dyDescent="0.25">
      <c r="A945" s="91" t="s">
        <v>114</v>
      </c>
      <c r="B945" s="97">
        <v>2.9999999999999997E-4</v>
      </c>
      <c r="C945" s="98">
        <v>3.3E-4</v>
      </c>
      <c r="D945" s="98">
        <v>3.4000000000000002E-4</v>
      </c>
      <c r="E945" s="98">
        <v>3.3E-4</v>
      </c>
      <c r="F945" s="98">
        <v>3.2000000000000003E-4</v>
      </c>
      <c r="G945" s="98">
        <v>3.2000000000000003E-4</v>
      </c>
      <c r="H945" s="98">
        <v>3.6000000000000002E-4</v>
      </c>
      <c r="I945" s="98">
        <v>3.8000000000000002E-4</v>
      </c>
      <c r="J945" s="98">
        <v>4.6999999999999999E-4</v>
      </c>
      <c r="K945" s="98">
        <v>5.1999999999999995E-4</v>
      </c>
      <c r="L945" s="98">
        <v>6.0999999999999997E-4</v>
      </c>
      <c r="M945" s="92" t="s">
        <v>115</v>
      </c>
    </row>
    <row r="946" spans="1:13" x14ac:dyDescent="0.25">
      <c r="A946" s="91" t="s">
        <v>116</v>
      </c>
      <c r="B946" s="92" t="s">
        <v>115</v>
      </c>
      <c r="C946" s="96">
        <v>0</v>
      </c>
      <c r="D946" s="96">
        <v>0</v>
      </c>
      <c r="E946" s="96">
        <v>0</v>
      </c>
      <c r="F946" s="96">
        <v>0</v>
      </c>
      <c r="G946" s="96">
        <v>0</v>
      </c>
      <c r="H946" s="96">
        <v>0</v>
      </c>
      <c r="I946" s="96">
        <v>0</v>
      </c>
      <c r="J946" s="96">
        <v>0</v>
      </c>
      <c r="K946" s="96">
        <v>0</v>
      </c>
      <c r="L946" s="96">
        <v>0</v>
      </c>
      <c r="M946" s="92" t="s">
        <v>115</v>
      </c>
    </row>
    <row r="948" spans="1:13" x14ac:dyDescent="0.25">
      <c r="A948" s="89" t="s">
        <v>240</v>
      </c>
    </row>
    <row r="949" spans="1:13" x14ac:dyDescent="0.25">
      <c r="A949" s="89" t="s">
        <v>115</v>
      </c>
      <c r="B949" s="89" t="s">
        <v>241</v>
      </c>
    </row>
    <row r="951" spans="1:13" x14ac:dyDescent="0.25">
      <c r="A951" s="89" t="s">
        <v>219</v>
      </c>
      <c r="B951" s="89" t="s">
        <v>261</v>
      </c>
    </row>
    <row r="952" spans="1:13" x14ac:dyDescent="0.25">
      <c r="A952" s="89" t="s">
        <v>221</v>
      </c>
      <c r="B952" s="89" t="s">
        <v>253</v>
      </c>
    </row>
    <row r="953" spans="1:13" x14ac:dyDescent="0.25">
      <c r="A953" s="89" t="s">
        <v>223</v>
      </c>
      <c r="B953" s="89" t="s">
        <v>224</v>
      </c>
    </row>
    <row r="955" spans="1:13" x14ac:dyDescent="0.25">
      <c r="A955" s="91" t="s">
        <v>225</v>
      </c>
      <c r="B955" s="91" t="s">
        <v>226</v>
      </c>
      <c r="C955" s="91" t="s">
        <v>227</v>
      </c>
      <c r="D955" s="91" t="s">
        <v>228</v>
      </c>
      <c r="E955" s="91" t="s">
        <v>229</v>
      </c>
      <c r="F955" s="91" t="s">
        <v>230</v>
      </c>
      <c r="G955" s="91" t="s">
        <v>231</v>
      </c>
      <c r="H955" s="91" t="s">
        <v>232</v>
      </c>
      <c r="I955" s="91" t="s">
        <v>233</v>
      </c>
      <c r="J955" s="91" t="s">
        <v>234</v>
      </c>
      <c r="K955" s="91" t="s">
        <v>235</v>
      </c>
      <c r="L955" s="91" t="s">
        <v>236</v>
      </c>
      <c r="M955" s="91" t="s">
        <v>237</v>
      </c>
    </row>
    <row r="956" spans="1:13" x14ac:dyDescent="0.25">
      <c r="A956" s="91" t="s">
        <v>238</v>
      </c>
      <c r="B956" s="92" t="s">
        <v>115</v>
      </c>
      <c r="C956" s="97">
        <v>0.83220000000000005</v>
      </c>
      <c r="D956" s="98">
        <v>0.89300999999999997</v>
      </c>
      <c r="E956" s="98">
        <v>0.75248000000000004</v>
      </c>
      <c r="F956" s="98">
        <v>0.69581000000000004</v>
      </c>
      <c r="G956" s="98">
        <v>0.60709000000000002</v>
      </c>
      <c r="H956" s="98">
        <v>0.64176</v>
      </c>
      <c r="I956" s="98">
        <v>0.62592000000000003</v>
      </c>
      <c r="J956" s="98">
        <v>0.58960999999999997</v>
      </c>
      <c r="K956" s="98">
        <v>0.59857000000000005</v>
      </c>
      <c r="L956" s="98">
        <v>0.61026000000000002</v>
      </c>
      <c r="M956" s="98">
        <v>0.59474000000000005</v>
      </c>
    </row>
    <row r="957" spans="1:13" x14ac:dyDescent="0.25">
      <c r="A957" s="91" t="s">
        <v>239</v>
      </c>
      <c r="B957" s="92" t="s">
        <v>115</v>
      </c>
      <c r="C957" s="98">
        <v>0.98241999999999996</v>
      </c>
      <c r="D957" s="98">
        <v>1.03413</v>
      </c>
      <c r="E957" s="98">
        <v>0.88998999999999995</v>
      </c>
      <c r="F957" s="98">
        <v>0.82601999999999998</v>
      </c>
      <c r="G957" s="98">
        <v>0.73038999999999998</v>
      </c>
      <c r="H957" s="98">
        <v>0.75395000000000001</v>
      </c>
      <c r="I957" s="98">
        <v>0.72777999999999998</v>
      </c>
      <c r="J957" s="98">
        <v>0.67798999999999998</v>
      </c>
      <c r="K957" s="98">
        <v>0.68427000000000004</v>
      </c>
      <c r="L957" s="98">
        <v>0.69632000000000005</v>
      </c>
      <c r="M957" s="98">
        <v>0.67998999999999998</v>
      </c>
    </row>
    <row r="958" spans="1:13" x14ac:dyDescent="0.25">
      <c r="A958" s="91" t="s">
        <v>106</v>
      </c>
      <c r="B958" s="98">
        <v>1.1209999999999999E-2</v>
      </c>
      <c r="C958" s="98">
        <v>8.1499999999999993E-3</v>
      </c>
      <c r="D958" s="98">
        <v>1.112E-2</v>
      </c>
      <c r="E958" s="98">
        <v>1.052E-2</v>
      </c>
      <c r="F958" s="98">
        <v>1.3860000000000001E-2</v>
      </c>
      <c r="G958" s="98">
        <v>1.3480000000000001E-2</v>
      </c>
      <c r="H958" s="98">
        <v>1.443E-2</v>
      </c>
      <c r="I958" s="98">
        <v>1.453E-2</v>
      </c>
      <c r="J958" s="98">
        <v>1.3820000000000001E-2</v>
      </c>
      <c r="K958" s="98">
        <v>1.4449999999999999E-2</v>
      </c>
      <c r="L958" s="98">
        <v>1.8669999999999999E-2</v>
      </c>
      <c r="M958" s="98">
        <v>1.6310000000000002E-2</v>
      </c>
    </row>
    <row r="959" spans="1:13" x14ac:dyDescent="0.25">
      <c r="A959" s="91" t="s">
        <v>109</v>
      </c>
      <c r="B959" s="92" t="s">
        <v>115</v>
      </c>
      <c r="C959" s="97">
        <v>1.38E-2</v>
      </c>
      <c r="D959" s="98">
        <v>1.371E-2</v>
      </c>
      <c r="E959" s="98">
        <v>1.5990000000000001E-2</v>
      </c>
      <c r="F959" s="93">
        <v>1.4999999999999999E-2</v>
      </c>
      <c r="G959" s="98">
        <v>1.388E-2</v>
      </c>
      <c r="H959" s="98">
        <v>1.414E-2</v>
      </c>
      <c r="I959" s="98">
        <v>1.277E-2</v>
      </c>
      <c r="J959" s="98">
        <v>1.374E-2</v>
      </c>
      <c r="K959" s="98">
        <v>1.5869999999999999E-2</v>
      </c>
      <c r="L959" s="98">
        <v>1.4919999999999999E-2</v>
      </c>
      <c r="M959" s="98">
        <v>1.5769999999999999E-2</v>
      </c>
    </row>
    <row r="960" spans="1:13" x14ac:dyDescent="0.25">
      <c r="A960" s="91" t="s">
        <v>111</v>
      </c>
      <c r="B960" s="92" t="s">
        <v>115</v>
      </c>
      <c r="C960" s="98">
        <v>1.256E-2</v>
      </c>
      <c r="D960" s="98">
        <v>1.7090000000000001E-2</v>
      </c>
      <c r="E960" s="98">
        <v>1.362E-2</v>
      </c>
      <c r="F960" s="98">
        <v>1.376E-2</v>
      </c>
      <c r="G960" s="98">
        <v>1.3390000000000001E-2</v>
      </c>
      <c r="H960" s="98">
        <v>1.1820000000000001E-2</v>
      </c>
      <c r="I960" s="98">
        <v>1.209E-2</v>
      </c>
      <c r="J960" s="98">
        <v>1.3509999999999999E-2</v>
      </c>
      <c r="K960" s="98">
        <v>1.3339999999999999E-2</v>
      </c>
      <c r="L960" s="98">
        <v>1.383E-2</v>
      </c>
      <c r="M960" s="97">
        <v>1.3899999999999999E-2</v>
      </c>
    </row>
    <row r="961" spans="1:13" x14ac:dyDescent="0.25">
      <c r="A961" s="91" t="s">
        <v>114</v>
      </c>
      <c r="B961" s="97">
        <v>2.0000000000000001E-4</v>
      </c>
      <c r="C961" s="98">
        <v>1.8000000000000001E-4</v>
      </c>
      <c r="D961" s="98">
        <v>1.9000000000000001E-4</v>
      </c>
      <c r="E961" s="98">
        <v>1.8000000000000001E-4</v>
      </c>
      <c r="F961" s="98">
        <v>1.6000000000000001E-4</v>
      </c>
      <c r="G961" s="98">
        <v>1.6000000000000001E-4</v>
      </c>
      <c r="H961" s="98">
        <v>1.6000000000000001E-4</v>
      </c>
      <c r="I961" s="98">
        <v>1.4999999999999999E-4</v>
      </c>
      <c r="J961" s="98">
        <v>1.6000000000000001E-4</v>
      </c>
      <c r="K961" s="98">
        <v>1.6000000000000001E-4</v>
      </c>
      <c r="L961" s="98">
        <v>1.4999999999999999E-4</v>
      </c>
      <c r="M961" s="92" t="s">
        <v>115</v>
      </c>
    </row>
    <row r="962" spans="1:13" x14ac:dyDescent="0.25">
      <c r="A962" s="91" t="s">
        <v>116</v>
      </c>
      <c r="B962" s="92" t="s">
        <v>115</v>
      </c>
      <c r="C962" s="98">
        <v>1.039E-2</v>
      </c>
      <c r="D962" s="98">
        <v>1.3390000000000001E-2</v>
      </c>
      <c r="E962" s="98">
        <v>1.184E-2</v>
      </c>
      <c r="F962" s="98">
        <v>1.175E-2</v>
      </c>
      <c r="G962" s="98">
        <v>1.235E-2</v>
      </c>
      <c r="H962" s="98">
        <v>9.5099999999999994E-3</v>
      </c>
      <c r="I962" s="98">
        <v>8.0199999999999994E-3</v>
      </c>
      <c r="J962" s="98">
        <v>8.2199999999999999E-3</v>
      </c>
      <c r="K962" s="97">
        <v>9.7000000000000003E-3</v>
      </c>
      <c r="L962" s="98">
        <v>1.001E-2</v>
      </c>
      <c r="M962" s="92" t="s">
        <v>115</v>
      </c>
    </row>
    <row r="964" spans="1:13" x14ac:dyDescent="0.25">
      <c r="A964" s="89" t="s">
        <v>240</v>
      </c>
    </row>
    <row r="965" spans="1:13" x14ac:dyDescent="0.25">
      <c r="A965" s="89" t="s">
        <v>115</v>
      </c>
      <c r="B965" s="89" t="s">
        <v>241</v>
      </c>
    </row>
    <row r="967" spans="1:13" x14ac:dyDescent="0.25">
      <c r="A967" s="89" t="s">
        <v>219</v>
      </c>
      <c r="B967" s="89" t="s">
        <v>261</v>
      </c>
    </row>
    <row r="968" spans="1:13" x14ac:dyDescent="0.25">
      <c r="A968" s="89" t="s">
        <v>221</v>
      </c>
      <c r="B968" s="89" t="s">
        <v>254</v>
      </c>
    </row>
    <row r="969" spans="1:13" x14ac:dyDescent="0.25">
      <c r="A969" s="89" t="s">
        <v>223</v>
      </c>
      <c r="B969" s="89" t="s">
        <v>224</v>
      </c>
    </row>
    <row r="971" spans="1:13" x14ac:dyDescent="0.25">
      <c r="A971" s="91" t="s">
        <v>225</v>
      </c>
      <c r="B971" s="91" t="s">
        <v>226</v>
      </c>
      <c r="C971" s="91" t="s">
        <v>227</v>
      </c>
      <c r="D971" s="91" t="s">
        <v>228</v>
      </c>
      <c r="E971" s="91" t="s">
        <v>229</v>
      </c>
      <c r="F971" s="91" t="s">
        <v>230</v>
      </c>
      <c r="G971" s="91" t="s">
        <v>231</v>
      </c>
      <c r="H971" s="91" t="s">
        <v>232</v>
      </c>
      <c r="I971" s="91" t="s">
        <v>233</v>
      </c>
      <c r="J971" s="91" t="s">
        <v>234</v>
      </c>
      <c r="K971" s="91" t="s">
        <v>235</v>
      </c>
      <c r="L971" s="91" t="s">
        <v>236</v>
      </c>
      <c r="M971" s="91" t="s">
        <v>237</v>
      </c>
    </row>
    <row r="972" spans="1:13" x14ac:dyDescent="0.25">
      <c r="A972" s="91" t="s">
        <v>238</v>
      </c>
      <c r="B972" s="92" t="s">
        <v>115</v>
      </c>
      <c r="C972" s="98">
        <v>0.21292</v>
      </c>
      <c r="D972" s="98">
        <v>0.20862</v>
      </c>
      <c r="E972" s="98">
        <v>0.20896999999999999</v>
      </c>
      <c r="F972" s="97">
        <v>0.1966</v>
      </c>
      <c r="G972" s="98">
        <v>0.18392</v>
      </c>
      <c r="H972" s="98">
        <v>0.20155999999999999</v>
      </c>
      <c r="I972" s="98">
        <v>0.18504000000000001</v>
      </c>
      <c r="J972" s="98">
        <v>0.18790999999999999</v>
      </c>
      <c r="K972" s="98">
        <v>0.21371000000000001</v>
      </c>
      <c r="L972" s="98">
        <v>0.20798</v>
      </c>
      <c r="M972" s="98">
        <v>0.20627999999999999</v>
      </c>
    </row>
    <row r="973" spans="1:13" x14ac:dyDescent="0.25">
      <c r="A973" s="91" t="s">
        <v>239</v>
      </c>
      <c r="B973" s="92" t="s">
        <v>115</v>
      </c>
      <c r="C973" s="97">
        <v>0.2321</v>
      </c>
      <c r="D973" s="98">
        <v>0.22649</v>
      </c>
      <c r="E973" s="98">
        <v>0.22739000000000001</v>
      </c>
      <c r="F973" s="98">
        <v>0.21407000000000001</v>
      </c>
      <c r="G973" s="98">
        <v>0.20025999999999999</v>
      </c>
      <c r="H973" s="98">
        <v>0.21886</v>
      </c>
      <c r="I973" s="98">
        <v>0.20157</v>
      </c>
      <c r="J973" s="98">
        <v>0.19656999999999999</v>
      </c>
      <c r="K973" s="98">
        <v>0.22281000000000001</v>
      </c>
      <c r="L973" s="98">
        <v>0.21684</v>
      </c>
      <c r="M973" s="98">
        <v>0.21486</v>
      </c>
    </row>
    <row r="974" spans="1:13" x14ac:dyDescent="0.25">
      <c r="A974" s="91" t="s">
        <v>106</v>
      </c>
      <c r="B974" s="98">
        <v>3.82E-3</v>
      </c>
      <c r="C974" s="98">
        <v>3.5400000000000002E-3</v>
      </c>
      <c r="D974" s="97">
        <v>4.1000000000000003E-3</v>
      </c>
      <c r="E974" s="98">
        <v>4.3899999999999998E-3</v>
      </c>
      <c r="F974" s="97">
        <v>4.4999999999999997E-3</v>
      </c>
      <c r="G974" s="98">
        <v>4.5500000000000002E-3</v>
      </c>
      <c r="H974" s="98">
        <v>4.6600000000000001E-3</v>
      </c>
      <c r="I974" s="98">
        <v>4.8399999999999997E-3</v>
      </c>
      <c r="J974" s="98">
        <v>5.3299999999999997E-3</v>
      </c>
      <c r="K974" s="98">
        <v>5.1599999999999997E-3</v>
      </c>
      <c r="L974" s="98">
        <v>5.3600000000000002E-3</v>
      </c>
      <c r="M974" s="98">
        <v>5.0099999999999997E-3</v>
      </c>
    </row>
    <row r="975" spans="1:13" x14ac:dyDescent="0.25">
      <c r="A975" s="91" t="s">
        <v>109</v>
      </c>
      <c r="B975" s="92" t="s">
        <v>115</v>
      </c>
      <c r="C975" s="98">
        <v>1.82E-3</v>
      </c>
      <c r="D975" s="98">
        <v>2.3700000000000001E-3</v>
      </c>
      <c r="E975" s="97">
        <v>2.3E-3</v>
      </c>
      <c r="F975" s="98">
        <v>1.8799999999999999E-3</v>
      </c>
      <c r="G975" s="98">
        <v>1.8400000000000001E-3</v>
      </c>
      <c r="H975" s="98">
        <v>1.92E-3</v>
      </c>
      <c r="I975" s="98">
        <v>1.8699999999999999E-3</v>
      </c>
      <c r="J975" s="98">
        <v>1.6900000000000001E-3</v>
      </c>
      <c r="K975" s="98">
        <v>1.66E-3</v>
      </c>
      <c r="L975" s="98">
        <v>1.5900000000000001E-3</v>
      </c>
      <c r="M975" s="98">
        <v>1.6900000000000001E-3</v>
      </c>
    </row>
    <row r="976" spans="1:13" x14ac:dyDescent="0.25">
      <c r="A976" s="91" t="s">
        <v>111</v>
      </c>
      <c r="B976" s="92" t="s">
        <v>115</v>
      </c>
      <c r="C976" s="98">
        <v>3.8500000000000001E-3</v>
      </c>
      <c r="D976" s="98">
        <v>5.5500000000000002E-3</v>
      </c>
      <c r="E976" s="93">
        <v>5.0000000000000001E-3</v>
      </c>
      <c r="F976" s="98">
        <v>4.8700000000000002E-3</v>
      </c>
      <c r="G976" s="98">
        <v>5.13E-3</v>
      </c>
      <c r="H976" s="98">
        <v>5.2599999999999999E-3</v>
      </c>
      <c r="I976" s="98">
        <v>4.1700000000000001E-3</v>
      </c>
      <c r="J976" s="98">
        <v>4.2900000000000004E-3</v>
      </c>
      <c r="K976" s="98">
        <v>5.3299999999999997E-3</v>
      </c>
      <c r="L976" s="98">
        <v>5.94E-3</v>
      </c>
      <c r="M976" s="98">
        <v>5.96E-3</v>
      </c>
    </row>
    <row r="977" spans="1:13" x14ac:dyDescent="0.25">
      <c r="A977" s="91" t="s">
        <v>114</v>
      </c>
      <c r="B977" s="98">
        <v>2.0000000000000002E-5</v>
      </c>
      <c r="C977" s="98">
        <v>2.0000000000000002E-5</v>
      </c>
      <c r="D977" s="98">
        <v>2.0000000000000002E-5</v>
      </c>
      <c r="E977" s="98">
        <v>3.0000000000000001E-5</v>
      </c>
      <c r="F977" s="98">
        <v>3.0000000000000001E-5</v>
      </c>
      <c r="G977" s="98">
        <v>3.0000000000000001E-5</v>
      </c>
      <c r="H977" s="98">
        <v>3.0000000000000001E-5</v>
      </c>
      <c r="I977" s="98">
        <v>3.0000000000000001E-5</v>
      </c>
      <c r="J977" s="98">
        <v>3.0000000000000001E-5</v>
      </c>
      <c r="K977" s="98">
        <v>3.0000000000000001E-5</v>
      </c>
      <c r="L977" s="98">
        <v>2.0000000000000002E-5</v>
      </c>
      <c r="M977" s="92" t="s">
        <v>115</v>
      </c>
    </row>
    <row r="978" spans="1:13" x14ac:dyDescent="0.25">
      <c r="A978" s="91" t="s">
        <v>116</v>
      </c>
      <c r="B978" s="92" t="s">
        <v>115</v>
      </c>
      <c r="C978" s="98">
        <v>8.4999999999999995E-4</v>
      </c>
      <c r="D978" s="98">
        <v>9.2000000000000003E-4</v>
      </c>
      <c r="E978" s="98">
        <v>1.1900000000000001E-3</v>
      </c>
      <c r="F978" s="98">
        <v>1.2600000000000001E-3</v>
      </c>
      <c r="G978" s="98">
        <v>1.47E-3</v>
      </c>
      <c r="H978" s="97">
        <v>1.4E-3</v>
      </c>
      <c r="I978" s="98">
        <v>1.1299999999999999E-3</v>
      </c>
      <c r="J978" s="93">
        <v>1E-3</v>
      </c>
      <c r="K978" s="98">
        <v>1.0300000000000001E-3</v>
      </c>
      <c r="L978" s="98">
        <v>8.0999999999999996E-4</v>
      </c>
      <c r="M978" s="92" t="s">
        <v>115</v>
      </c>
    </row>
    <row r="980" spans="1:13" x14ac:dyDescent="0.25">
      <c r="A980" s="89" t="s">
        <v>240</v>
      </c>
    </row>
    <row r="981" spans="1:13" x14ac:dyDescent="0.25">
      <c r="A981" s="89" t="s">
        <v>115</v>
      </c>
      <c r="B981" s="89" t="s">
        <v>241</v>
      </c>
    </row>
    <row r="983" spans="1:13" x14ac:dyDescent="0.25">
      <c r="A983" s="89" t="s">
        <v>219</v>
      </c>
      <c r="B983" s="89" t="s">
        <v>261</v>
      </c>
    </row>
    <row r="984" spans="1:13" x14ac:dyDescent="0.25">
      <c r="A984" s="89" t="s">
        <v>221</v>
      </c>
      <c r="B984" s="89" t="s">
        <v>255</v>
      </c>
    </row>
    <row r="985" spans="1:13" x14ac:dyDescent="0.25">
      <c r="A985" s="89" t="s">
        <v>223</v>
      </c>
      <c r="B985" s="89" t="s">
        <v>224</v>
      </c>
    </row>
    <row r="987" spans="1:13" x14ac:dyDescent="0.25">
      <c r="A987" s="91" t="s">
        <v>225</v>
      </c>
      <c r="B987" s="91" t="s">
        <v>226</v>
      </c>
      <c r="C987" s="91" t="s">
        <v>227</v>
      </c>
      <c r="D987" s="91" t="s">
        <v>228</v>
      </c>
      <c r="E987" s="91" t="s">
        <v>229</v>
      </c>
      <c r="F987" s="91" t="s">
        <v>230</v>
      </c>
      <c r="G987" s="91" t="s">
        <v>231</v>
      </c>
      <c r="H987" s="91" t="s">
        <v>232</v>
      </c>
      <c r="I987" s="91" t="s">
        <v>233</v>
      </c>
      <c r="J987" s="91" t="s">
        <v>234</v>
      </c>
      <c r="K987" s="91" t="s">
        <v>235</v>
      </c>
      <c r="L987" s="91" t="s">
        <v>236</v>
      </c>
      <c r="M987" s="91" t="s">
        <v>237</v>
      </c>
    </row>
    <row r="988" spans="1:13" x14ac:dyDescent="0.25">
      <c r="A988" s="91" t="s">
        <v>238</v>
      </c>
      <c r="B988" s="92" t="s">
        <v>115</v>
      </c>
      <c r="C988" s="98">
        <v>7.97295</v>
      </c>
      <c r="D988" s="98">
        <v>7.5849200000000003</v>
      </c>
      <c r="E988" s="98">
        <v>7.3123500000000003</v>
      </c>
      <c r="F988" s="98">
        <v>6.8317199999999998</v>
      </c>
      <c r="G988" s="98">
        <v>6.5163200000000003</v>
      </c>
      <c r="H988" s="98">
        <v>5.9248700000000003</v>
      </c>
      <c r="I988" s="98">
        <v>5.8399599999999996</v>
      </c>
      <c r="J988" s="98">
        <v>5.4075699999999998</v>
      </c>
      <c r="K988" s="98">
        <v>5.6234500000000001</v>
      </c>
      <c r="L988" s="98">
        <v>5.7139499999999996</v>
      </c>
      <c r="M988" s="98">
        <v>5.7349399999999999</v>
      </c>
    </row>
    <row r="989" spans="1:13" x14ac:dyDescent="0.25">
      <c r="A989" s="91" t="s">
        <v>239</v>
      </c>
      <c r="B989" s="92" t="s">
        <v>115</v>
      </c>
      <c r="C989" s="98">
        <v>9.8742699999999992</v>
      </c>
      <c r="D989" s="98">
        <v>9.4975799999999992</v>
      </c>
      <c r="E989" s="98">
        <v>9.2407800000000009</v>
      </c>
      <c r="F989" s="98">
        <v>8.77515</v>
      </c>
      <c r="G989" s="98">
        <v>8.4737299999999998</v>
      </c>
      <c r="H989" s="98">
        <v>7.8939199999999996</v>
      </c>
      <c r="I989" s="98">
        <v>7.8238500000000002</v>
      </c>
      <c r="J989" s="98">
        <v>7.4074099999999996</v>
      </c>
      <c r="K989" s="98">
        <v>7.6405099999999999</v>
      </c>
      <c r="L989" s="98">
        <v>7.7428800000000004</v>
      </c>
      <c r="M989" s="98">
        <v>7.7802600000000002</v>
      </c>
    </row>
    <row r="990" spans="1:13" x14ac:dyDescent="0.25">
      <c r="A990" s="91" t="s">
        <v>106</v>
      </c>
      <c r="B990" s="98">
        <v>4.8759999999999998E-2</v>
      </c>
      <c r="C990" s="98">
        <v>3.8760000000000003E-2</v>
      </c>
      <c r="D990" s="98">
        <v>5.1729999999999998E-2</v>
      </c>
      <c r="E990" s="98">
        <v>3.993E-2</v>
      </c>
      <c r="F990" s="98">
        <v>4.7789999999999999E-2</v>
      </c>
      <c r="G990" s="98">
        <v>3.5349999999999999E-2</v>
      </c>
      <c r="H990" s="97">
        <v>4.3799999999999999E-2</v>
      </c>
      <c r="I990" s="98">
        <v>4.3540000000000002E-2</v>
      </c>
      <c r="J990" s="98">
        <v>4.4139999999999999E-2</v>
      </c>
      <c r="K990" s="98">
        <v>4.4260000000000001E-2</v>
      </c>
      <c r="L990" s="98">
        <v>4.4269999999999997E-2</v>
      </c>
      <c r="M990" s="98">
        <v>4.4260000000000001E-2</v>
      </c>
    </row>
    <row r="991" spans="1:13" x14ac:dyDescent="0.25">
      <c r="A991" s="91" t="s">
        <v>109</v>
      </c>
      <c r="B991" s="92" t="s">
        <v>115</v>
      </c>
      <c r="C991" s="98">
        <v>0.11358</v>
      </c>
      <c r="D991" s="98">
        <v>8.3089999999999997E-2</v>
      </c>
      <c r="E991" s="98">
        <v>9.325E-2</v>
      </c>
      <c r="F991" s="98">
        <v>8.9109999999999995E-2</v>
      </c>
      <c r="G991" s="98">
        <v>8.8150000000000006E-2</v>
      </c>
      <c r="H991" s="97">
        <v>7.8299999999999995E-2</v>
      </c>
      <c r="I991" s="98">
        <v>7.7189999999999995E-2</v>
      </c>
      <c r="J991" s="98">
        <v>6.6970000000000002E-2</v>
      </c>
      <c r="K991" s="98">
        <v>6.8419999999999995E-2</v>
      </c>
      <c r="L991" s="98">
        <v>7.2489999999999999E-2</v>
      </c>
      <c r="M991" s="98">
        <v>7.2929999999999995E-2</v>
      </c>
    </row>
    <row r="992" spans="1:13" x14ac:dyDescent="0.25">
      <c r="A992" s="91" t="s">
        <v>111</v>
      </c>
      <c r="B992" s="92" t="s">
        <v>115</v>
      </c>
      <c r="C992" s="98">
        <v>0.40672999999999998</v>
      </c>
      <c r="D992" s="98">
        <v>0.36160999999999999</v>
      </c>
      <c r="E992" s="98">
        <v>0.41472999999999999</v>
      </c>
      <c r="F992" s="98">
        <v>0.32817000000000002</v>
      </c>
      <c r="G992" s="98">
        <v>0.32166</v>
      </c>
      <c r="H992" s="98">
        <v>0.26966000000000001</v>
      </c>
      <c r="I992" s="98">
        <v>0.29743999999999998</v>
      </c>
      <c r="J992" s="98">
        <v>0.30734</v>
      </c>
      <c r="K992" s="98">
        <v>0.26823000000000002</v>
      </c>
      <c r="L992" s="98">
        <v>0.26895999999999998</v>
      </c>
      <c r="M992" s="98">
        <v>0.26893</v>
      </c>
    </row>
    <row r="993" spans="1:13" x14ac:dyDescent="0.25">
      <c r="A993" s="91" t="s">
        <v>114</v>
      </c>
      <c r="B993" s="98">
        <v>6.9999999999999994E-5</v>
      </c>
      <c r="C993" s="98">
        <v>6.9999999999999994E-5</v>
      </c>
      <c r="D993" s="98">
        <v>8.0000000000000007E-5</v>
      </c>
      <c r="E993" s="98">
        <v>8.0000000000000007E-5</v>
      </c>
      <c r="F993" s="98">
        <v>6.9999999999999994E-5</v>
      </c>
      <c r="G993" s="98">
        <v>8.0000000000000007E-5</v>
      </c>
      <c r="H993" s="98">
        <v>6.0000000000000002E-5</v>
      </c>
      <c r="I993" s="98">
        <v>6.0000000000000002E-5</v>
      </c>
      <c r="J993" s="98">
        <v>6.9999999999999994E-5</v>
      </c>
      <c r="K993" s="98">
        <v>6.9999999999999994E-5</v>
      </c>
      <c r="L993" s="98">
        <v>6.0000000000000002E-5</v>
      </c>
      <c r="M993" s="92" t="s">
        <v>115</v>
      </c>
    </row>
    <row r="994" spans="1:13" x14ac:dyDescent="0.25">
      <c r="A994" s="91" t="s">
        <v>116</v>
      </c>
      <c r="B994" s="92" t="s">
        <v>115</v>
      </c>
      <c r="C994" s="98">
        <v>9.6829999999999999E-2</v>
      </c>
      <c r="D994" s="98">
        <v>0.10327</v>
      </c>
      <c r="E994" s="98">
        <v>8.9440000000000006E-2</v>
      </c>
      <c r="F994" s="98">
        <v>8.4220000000000003E-2</v>
      </c>
      <c r="G994" s="98">
        <v>8.2170000000000007E-2</v>
      </c>
      <c r="H994" s="98">
        <v>8.4919999999999995E-2</v>
      </c>
      <c r="I994" s="98">
        <v>7.2989999999999999E-2</v>
      </c>
      <c r="J994" s="97">
        <v>7.2300000000000003E-2</v>
      </c>
      <c r="K994" s="98">
        <v>6.7239999999999994E-2</v>
      </c>
      <c r="L994" s="98">
        <v>6.6189999999999999E-2</v>
      </c>
      <c r="M994" s="92" t="s">
        <v>115</v>
      </c>
    </row>
    <row r="996" spans="1:13" x14ac:dyDescent="0.25">
      <c r="A996" s="89" t="s">
        <v>240</v>
      </c>
    </row>
    <row r="997" spans="1:13" x14ac:dyDescent="0.25">
      <c r="A997" s="89" t="s">
        <v>115</v>
      </c>
      <c r="B997" s="89" t="s">
        <v>241</v>
      </c>
    </row>
    <row r="999" spans="1:13" x14ac:dyDescent="0.25">
      <c r="A999" s="89" t="s">
        <v>219</v>
      </c>
      <c r="B999" s="89" t="s">
        <v>261</v>
      </c>
    </row>
    <row r="1000" spans="1:13" x14ac:dyDescent="0.25">
      <c r="A1000" s="89" t="s">
        <v>221</v>
      </c>
      <c r="B1000" s="89" t="s">
        <v>256</v>
      </c>
    </row>
    <row r="1001" spans="1:13" x14ac:dyDescent="0.25">
      <c r="A1001" s="89" t="s">
        <v>223</v>
      </c>
      <c r="B1001" s="89" t="s">
        <v>224</v>
      </c>
    </row>
    <row r="1003" spans="1:13" x14ac:dyDescent="0.25">
      <c r="A1003" s="91" t="s">
        <v>225</v>
      </c>
      <c r="B1003" s="91" t="s">
        <v>226</v>
      </c>
      <c r="C1003" s="91" t="s">
        <v>227</v>
      </c>
      <c r="D1003" s="91" t="s">
        <v>228</v>
      </c>
      <c r="E1003" s="91" t="s">
        <v>229</v>
      </c>
      <c r="F1003" s="91" t="s">
        <v>230</v>
      </c>
      <c r="G1003" s="91" t="s">
        <v>231</v>
      </c>
      <c r="H1003" s="91" t="s">
        <v>232</v>
      </c>
      <c r="I1003" s="91" t="s">
        <v>233</v>
      </c>
      <c r="J1003" s="91" t="s">
        <v>234</v>
      </c>
      <c r="K1003" s="91" t="s">
        <v>235</v>
      </c>
      <c r="L1003" s="91" t="s">
        <v>236</v>
      </c>
      <c r="M1003" s="91" t="s">
        <v>237</v>
      </c>
    </row>
    <row r="1004" spans="1:13" x14ac:dyDescent="0.25">
      <c r="A1004" s="91" t="s">
        <v>238</v>
      </c>
      <c r="B1004" s="92" t="s">
        <v>115</v>
      </c>
      <c r="C1004" s="98">
        <v>0.12490999999999999</v>
      </c>
      <c r="D1004" s="98">
        <v>0.12894</v>
      </c>
      <c r="E1004" s="98">
        <v>0.13031999999999999</v>
      </c>
      <c r="F1004" s="98">
        <v>0.12548999999999999</v>
      </c>
      <c r="G1004" s="98">
        <v>0.11569</v>
      </c>
      <c r="H1004" s="98">
        <v>0.12093</v>
      </c>
      <c r="I1004" s="98">
        <v>0.10203</v>
      </c>
      <c r="J1004" s="98">
        <v>0.10833</v>
      </c>
      <c r="K1004" s="98">
        <v>0.11232</v>
      </c>
      <c r="L1004" s="98">
        <v>0.11409</v>
      </c>
      <c r="M1004" s="98">
        <v>0.11205</v>
      </c>
    </row>
    <row r="1005" spans="1:13" x14ac:dyDescent="0.25">
      <c r="A1005" s="91" t="s">
        <v>239</v>
      </c>
      <c r="B1005" s="92" t="s">
        <v>115</v>
      </c>
      <c r="C1005" s="98">
        <v>0.13747000000000001</v>
      </c>
      <c r="D1005" s="97">
        <v>0.14249999999999999</v>
      </c>
      <c r="E1005" s="93">
        <v>0.14099999999999999</v>
      </c>
      <c r="F1005" s="98">
        <v>0.13611999999999999</v>
      </c>
      <c r="G1005" s="98">
        <v>0.12676000000000001</v>
      </c>
      <c r="H1005" s="98">
        <v>0.13144</v>
      </c>
      <c r="I1005" s="98">
        <v>0.11272</v>
      </c>
      <c r="J1005" s="98">
        <v>0.11938</v>
      </c>
      <c r="K1005" s="98">
        <v>0.12382</v>
      </c>
      <c r="L1005" s="97">
        <v>0.1258</v>
      </c>
      <c r="M1005" s="98">
        <v>0.12353</v>
      </c>
    </row>
    <row r="1006" spans="1:13" x14ac:dyDescent="0.25">
      <c r="A1006" s="91" t="s">
        <v>106</v>
      </c>
      <c r="B1006" s="98">
        <v>1.2899999999999999E-3</v>
      </c>
      <c r="C1006" s="97">
        <v>1.1000000000000001E-3</v>
      </c>
      <c r="D1006" s="98">
        <v>1.3600000000000001E-3</v>
      </c>
      <c r="E1006" s="98">
        <v>1.4499999999999999E-3</v>
      </c>
      <c r="F1006" s="98">
        <v>1.58E-3</v>
      </c>
      <c r="G1006" s="98">
        <v>1.5499999999999999E-3</v>
      </c>
      <c r="H1006" s="98">
        <v>1.5900000000000001E-3</v>
      </c>
      <c r="I1006" s="98">
        <v>1.48E-3</v>
      </c>
      <c r="J1006" s="97">
        <v>1.6000000000000001E-3</v>
      </c>
      <c r="K1006" s="98">
        <v>2.0100000000000001E-3</v>
      </c>
      <c r="L1006" s="98">
        <v>2.0600000000000002E-3</v>
      </c>
      <c r="M1006" s="98">
        <v>1.73E-3</v>
      </c>
    </row>
    <row r="1007" spans="1:13" x14ac:dyDescent="0.25">
      <c r="A1007" s="91" t="s">
        <v>109</v>
      </c>
      <c r="B1007" s="92" t="s">
        <v>115</v>
      </c>
      <c r="C1007" s="98">
        <v>1.64E-3</v>
      </c>
      <c r="D1007" s="98">
        <v>1.5200000000000001E-3</v>
      </c>
      <c r="E1007" s="98">
        <v>1.3799999999999999E-3</v>
      </c>
      <c r="F1007" s="98">
        <v>1.56E-3</v>
      </c>
      <c r="G1007" s="97">
        <v>2.3E-3</v>
      </c>
      <c r="H1007" s="98">
        <v>2.5600000000000002E-3</v>
      </c>
      <c r="I1007" s="98">
        <v>3.0799999999999998E-3</v>
      </c>
      <c r="J1007" s="98">
        <v>3.1800000000000001E-3</v>
      </c>
      <c r="K1007" s="98">
        <v>3.16E-3</v>
      </c>
      <c r="L1007" s="98">
        <v>3.2499999999999999E-3</v>
      </c>
      <c r="M1007" s="98">
        <v>3.4199999999999999E-3</v>
      </c>
    </row>
    <row r="1008" spans="1:13" x14ac:dyDescent="0.25">
      <c r="A1008" s="91" t="s">
        <v>111</v>
      </c>
      <c r="B1008" s="92" t="s">
        <v>115</v>
      </c>
      <c r="C1008" s="98">
        <v>4.1599999999999996E-3</v>
      </c>
      <c r="D1008" s="98">
        <v>4.1599999999999996E-3</v>
      </c>
      <c r="E1008" s="98">
        <v>4.2100000000000002E-3</v>
      </c>
      <c r="F1008" s="98">
        <v>4.1700000000000001E-3</v>
      </c>
      <c r="G1008" s="98">
        <v>4.3600000000000002E-3</v>
      </c>
      <c r="H1008" s="98">
        <v>4.2599999999999999E-3</v>
      </c>
      <c r="I1008" s="98">
        <v>4.3699999999999998E-3</v>
      </c>
      <c r="J1008" s="98">
        <v>4.47E-3</v>
      </c>
      <c r="K1008" s="98">
        <v>4.5599999999999998E-3</v>
      </c>
      <c r="L1008" s="98">
        <v>4.6299999999999996E-3</v>
      </c>
      <c r="M1008" s="98">
        <v>4.6299999999999996E-3</v>
      </c>
    </row>
    <row r="1009" spans="1:13" x14ac:dyDescent="0.25">
      <c r="A1009" s="91" t="s">
        <v>114</v>
      </c>
      <c r="B1009" s="98">
        <v>4.0000000000000003E-5</v>
      </c>
      <c r="C1009" s="98">
        <v>5.0000000000000002E-5</v>
      </c>
      <c r="D1009" s="98">
        <v>5.0000000000000002E-5</v>
      </c>
      <c r="E1009" s="98">
        <v>6.0000000000000002E-5</v>
      </c>
      <c r="F1009" s="98">
        <v>5.0000000000000002E-5</v>
      </c>
      <c r="G1009" s="98">
        <v>5.0000000000000002E-5</v>
      </c>
      <c r="H1009" s="98">
        <v>4.0000000000000003E-5</v>
      </c>
      <c r="I1009" s="98">
        <v>4.0000000000000003E-5</v>
      </c>
      <c r="J1009" s="98">
        <v>6.0000000000000002E-5</v>
      </c>
      <c r="K1009" s="98">
        <v>5.0000000000000002E-5</v>
      </c>
      <c r="L1009" s="98">
        <v>6.0000000000000002E-5</v>
      </c>
      <c r="M1009" s="92" t="s">
        <v>115</v>
      </c>
    </row>
    <row r="1010" spans="1:13" x14ac:dyDescent="0.25">
      <c r="A1010" s="91" t="s">
        <v>116</v>
      </c>
      <c r="B1010" s="92" t="s">
        <v>115</v>
      </c>
      <c r="C1010" s="96">
        <v>0</v>
      </c>
      <c r="D1010" s="96">
        <v>0</v>
      </c>
      <c r="E1010" s="96">
        <v>0</v>
      </c>
      <c r="F1010" s="96">
        <v>0</v>
      </c>
      <c r="G1010" s="96">
        <v>0</v>
      </c>
      <c r="H1010" s="96">
        <v>0</v>
      </c>
      <c r="I1010" s="96">
        <v>0</v>
      </c>
      <c r="J1010" s="96">
        <v>0</v>
      </c>
      <c r="K1010" s="96">
        <v>0</v>
      </c>
      <c r="L1010" s="96">
        <v>0</v>
      </c>
      <c r="M1010" s="92" t="s">
        <v>115</v>
      </c>
    </row>
    <row r="1012" spans="1:13" x14ac:dyDescent="0.25">
      <c r="A1012" s="89" t="s">
        <v>240</v>
      </c>
    </row>
    <row r="1013" spans="1:13" x14ac:dyDescent="0.25">
      <c r="A1013" s="89" t="s">
        <v>115</v>
      </c>
      <c r="B1013" s="89" t="s">
        <v>241</v>
      </c>
    </row>
    <row r="1015" spans="1:13" x14ac:dyDescent="0.25">
      <c r="A1015" s="89" t="s">
        <v>219</v>
      </c>
      <c r="B1015" s="89" t="s">
        <v>261</v>
      </c>
    </row>
    <row r="1016" spans="1:13" x14ac:dyDescent="0.25">
      <c r="A1016" s="89" t="s">
        <v>221</v>
      </c>
      <c r="B1016" s="89" t="s">
        <v>257</v>
      </c>
    </row>
    <row r="1017" spans="1:13" x14ac:dyDescent="0.25">
      <c r="A1017" s="89" t="s">
        <v>223</v>
      </c>
      <c r="B1017" s="89" t="s">
        <v>224</v>
      </c>
    </row>
    <row r="1019" spans="1:13" x14ac:dyDescent="0.25">
      <c r="A1019" s="91" t="s">
        <v>225</v>
      </c>
      <c r="B1019" s="91" t="s">
        <v>226</v>
      </c>
      <c r="C1019" s="91" t="s">
        <v>227</v>
      </c>
      <c r="D1019" s="91" t="s">
        <v>228</v>
      </c>
      <c r="E1019" s="91" t="s">
        <v>229</v>
      </c>
      <c r="F1019" s="91" t="s">
        <v>230</v>
      </c>
      <c r="G1019" s="91" t="s">
        <v>231</v>
      </c>
      <c r="H1019" s="91" t="s">
        <v>232</v>
      </c>
      <c r="I1019" s="91" t="s">
        <v>233</v>
      </c>
      <c r="J1019" s="91" t="s">
        <v>234</v>
      </c>
      <c r="K1019" s="91" t="s">
        <v>235</v>
      </c>
      <c r="L1019" s="91" t="s">
        <v>236</v>
      </c>
      <c r="M1019" s="91" t="s">
        <v>237</v>
      </c>
    </row>
    <row r="1020" spans="1:13" x14ac:dyDescent="0.25">
      <c r="A1020" s="91" t="s">
        <v>238</v>
      </c>
      <c r="B1020" s="92" t="s">
        <v>115</v>
      </c>
      <c r="C1020" s="98">
        <v>0.21462999999999999</v>
      </c>
      <c r="D1020" s="98">
        <v>0.20884</v>
      </c>
      <c r="E1020" s="98">
        <v>0.20804</v>
      </c>
      <c r="F1020" s="98">
        <v>0.20458999999999999</v>
      </c>
      <c r="G1020" s="98">
        <v>0.18734000000000001</v>
      </c>
      <c r="H1020" s="98">
        <v>0.18947</v>
      </c>
      <c r="I1020" s="97">
        <v>0.18210000000000001</v>
      </c>
      <c r="J1020" s="98">
        <v>0.18698999999999999</v>
      </c>
      <c r="K1020" s="93">
        <v>0.189</v>
      </c>
      <c r="L1020" s="98">
        <v>0.19252</v>
      </c>
      <c r="M1020" s="98">
        <v>0.19069</v>
      </c>
    </row>
    <row r="1021" spans="1:13" x14ac:dyDescent="0.25">
      <c r="A1021" s="91" t="s">
        <v>239</v>
      </c>
      <c r="B1021" s="92" t="s">
        <v>115</v>
      </c>
      <c r="C1021" s="98">
        <v>0.23215</v>
      </c>
      <c r="D1021" s="97">
        <v>0.22450000000000001</v>
      </c>
      <c r="E1021" s="98">
        <v>0.22344</v>
      </c>
      <c r="F1021" s="98">
        <v>0.22026000000000001</v>
      </c>
      <c r="G1021" s="98">
        <v>0.20365</v>
      </c>
      <c r="H1021" s="98">
        <v>0.20523</v>
      </c>
      <c r="I1021" s="98">
        <v>0.19863</v>
      </c>
      <c r="J1021" s="98">
        <v>0.20374</v>
      </c>
      <c r="K1021" s="98">
        <v>0.20673</v>
      </c>
      <c r="L1021" s="98">
        <v>0.21056</v>
      </c>
      <c r="M1021" s="98">
        <v>0.20852000000000001</v>
      </c>
    </row>
    <row r="1022" spans="1:13" x14ac:dyDescent="0.25">
      <c r="A1022" s="91" t="s">
        <v>106</v>
      </c>
      <c r="B1022" s="98">
        <v>2.8800000000000002E-3</v>
      </c>
      <c r="C1022" s="98">
        <v>2.7799999999999999E-3</v>
      </c>
      <c r="D1022" s="98">
        <v>2.8600000000000001E-3</v>
      </c>
      <c r="E1022" s="97">
        <v>3.0999999999999999E-3</v>
      </c>
      <c r="F1022" s="98">
        <v>2.7499999999999998E-3</v>
      </c>
      <c r="G1022" s="97">
        <v>3.0999999999999999E-3</v>
      </c>
      <c r="H1022" s="98">
        <v>2.8800000000000002E-3</v>
      </c>
      <c r="I1022" s="98">
        <v>2.81E-3</v>
      </c>
      <c r="J1022" s="98">
        <v>3.0400000000000002E-3</v>
      </c>
      <c r="K1022" s="97">
        <v>3.0999999999999999E-3</v>
      </c>
      <c r="L1022" s="98">
        <v>3.2299999999999998E-3</v>
      </c>
      <c r="M1022" s="98">
        <v>3.1700000000000001E-3</v>
      </c>
    </row>
    <row r="1023" spans="1:13" x14ac:dyDescent="0.25">
      <c r="A1023" s="91" t="s">
        <v>109</v>
      </c>
      <c r="B1023" s="92" t="s">
        <v>115</v>
      </c>
      <c r="C1023" s="98">
        <v>3.82E-3</v>
      </c>
      <c r="D1023" s="98">
        <v>2.0699999999999998E-3</v>
      </c>
      <c r="E1023" s="98">
        <v>2.1099999999999999E-3</v>
      </c>
      <c r="F1023" s="98">
        <v>2.0300000000000001E-3</v>
      </c>
      <c r="G1023" s="98">
        <v>2.2899999999999999E-3</v>
      </c>
      <c r="H1023" s="98">
        <v>2.0600000000000002E-3</v>
      </c>
      <c r="I1023" s="98">
        <v>2.6099999999999999E-3</v>
      </c>
      <c r="J1023" s="98">
        <v>2.5600000000000002E-3</v>
      </c>
      <c r="K1023" s="98">
        <v>2.5200000000000001E-3</v>
      </c>
      <c r="L1023" s="98">
        <v>2.5400000000000002E-3</v>
      </c>
      <c r="M1023" s="98">
        <v>2.66E-3</v>
      </c>
    </row>
    <row r="1024" spans="1:13" x14ac:dyDescent="0.25">
      <c r="A1024" s="91" t="s">
        <v>111</v>
      </c>
      <c r="B1024" s="92" t="s">
        <v>115</v>
      </c>
      <c r="C1024" s="97">
        <v>1.9E-3</v>
      </c>
      <c r="D1024" s="98">
        <v>1.89E-3</v>
      </c>
      <c r="E1024" s="98">
        <v>1.9300000000000001E-3</v>
      </c>
      <c r="F1024" s="98">
        <v>1.91E-3</v>
      </c>
      <c r="G1024" s="98">
        <v>2.0600000000000002E-3</v>
      </c>
      <c r="H1024" s="98">
        <v>2.0699999999999998E-3</v>
      </c>
      <c r="I1024" s="98">
        <v>2.2100000000000002E-3</v>
      </c>
      <c r="J1024" s="98">
        <v>2.14E-3</v>
      </c>
      <c r="K1024" s="98">
        <v>2.2300000000000002E-3</v>
      </c>
      <c r="L1024" s="98">
        <v>2.2499999999999998E-3</v>
      </c>
      <c r="M1024" s="98">
        <v>2.2200000000000002E-3</v>
      </c>
    </row>
    <row r="1025" spans="1:13" x14ac:dyDescent="0.25">
      <c r="A1025" s="91" t="s">
        <v>114</v>
      </c>
      <c r="B1025" s="98">
        <v>5.0000000000000002E-5</v>
      </c>
      <c r="C1025" s="98">
        <v>6.0000000000000002E-5</v>
      </c>
      <c r="D1025" s="98">
        <v>6.0000000000000002E-5</v>
      </c>
      <c r="E1025" s="98">
        <v>6.0000000000000002E-5</v>
      </c>
      <c r="F1025" s="98">
        <v>6.0000000000000002E-5</v>
      </c>
      <c r="G1025" s="98">
        <v>6.0000000000000002E-5</v>
      </c>
      <c r="H1025" s="98">
        <v>6.0000000000000002E-5</v>
      </c>
      <c r="I1025" s="98">
        <v>6.0000000000000002E-5</v>
      </c>
      <c r="J1025" s="98">
        <v>6.0000000000000002E-5</v>
      </c>
      <c r="K1025" s="98">
        <v>6.9999999999999994E-5</v>
      </c>
      <c r="L1025" s="98">
        <v>6.0000000000000002E-5</v>
      </c>
      <c r="M1025" s="92" t="s">
        <v>115</v>
      </c>
    </row>
    <row r="1026" spans="1:13" x14ac:dyDescent="0.25">
      <c r="A1026" s="91" t="s">
        <v>116</v>
      </c>
      <c r="B1026" s="92" t="s">
        <v>115</v>
      </c>
      <c r="C1026" s="98">
        <v>5.94E-3</v>
      </c>
      <c r="D1026" s="98">
        <v>6.1500000000000001E-3</v>
      </c>
      <c r="E1026" s="98">
        <v>7.1599999999999997E-3</v>
      </c>
      <c r="F1026" s="97">
        <v>8.8999999999999999E-3</v>
      </c>
      <c r="G1026" s="98">
        <v>9.75E-3</v>
      </c>
      <c r="H1026" s="98">
        <v>1.069E-2</v>
      </c>
      <c r="I1026" s="98">
        <v>9.9399999999999992E-3</v>
      </c>
      <c r="J1026" s="98">
        <v>1.014E-2</v>
      </c>
      <c r="K1026" s="97">
        <v>1.0500000000000001E-2</v>
      </c>
      <c r="L1026" s="97">
        <v>1.12E-2</v>
      </c>
      <c r="M1026" s="92" t="s">
        <v>115</v>
      </c>
    </row>
    <row r="1028" spans="1:13" x14ac:dyDescent="0.25">
      <c r="A1028" s="89" t="s">
        <v>240</v>
      </c>
    </row>
    <row r="1029" spans="1:13" x14ac:dyDescent="0.25">
      <c r="A1029" s="89" t="s">
        <v>115</v>
      </c>
      <c r="B1029" s="89" t="s">
        <v>241</v>
      </c>
    </row>
    <row r="1031" spans="1:13" x14ac:dyDescent="0.25">
      <c r="A1031" s="89" t="s">
        <v>219</v>
      </c>
      <c r="B1031" s="89" t="s">
        <v>261</v>
      </c>
    </row>
    <row r="1032" spans="1:13" x14ac:dyDescent="0.25">
      <c r="A1032" s="89" t="s">
        <v>221</v>
      </c>
      <c r="B1032" s="89" t="s">
        <v>258</v>
      </c>
    </row>
    <row r="1033" spans="1:13" x14ac:dyDescent="0.25">
      <c r="A1033" s="89" t="s">
        <v>223</v>
      </c>
      <c r="B1033" s="89" t="s">
        <v>224</v>
      </c>
    </row>
    <row r="1035" spans="1:13" x14ac:dyDescent="0.25">
      <c r="A1035" s="91" t="s">
        <v>225</v>
      </c>
      <c r="B1035" s="91" t="s">
        <v>226</v>
      </c>
      <c r="C1035" s="91" t="s">
        <v>227</v>
      </c>
      <c r="D1035" s="91" t="s">
        <v>228</v>
      </c>
      <c r="E1035" s="91" t="s">
        <v>229</v>
      </c>
      <c r="F1035" s="91" t="s">
        <v>230</v>
      </c>
      <c r="G1035" s="91" t="s">
        <v>231</v>
      </c>
      <c r="H1035" s="91" t="s">
        <v>232</v>
      </c>
      <c r="I1035" s="91" t="s">
        <v>233</v>
      </c>
      <c r="J1035" s="91" t="s">
        <v>234</v>
      </c>
      <c r="K1035" s="91" t="s">
        <v>235</v>
      </c>
      <c r="L1035" s="91" t="s">
        <v>236</v>
      </c>
      <c r="M1035" s="91" t="s">
        <v>237</v>
      </c>
    </row>
    <row r="1036" spans="1:13" x14ac:dyDescent="0.25">
      <c r="A1036" s="91" t="s">
        <v>238</v>
      </c>
      <c r="B1036" s="92" t="s">
        <v>115</v>
      </c>
      <c r="C1036" s="98">
        <v>5.7099999999999998E-3</v>
      </c>
      <c r="D1036" s="97">
        <v>4.3E-3</v>
      </c>
      <c r="E1036" s="98">
        <v>4.0800000000000003E-3</v>
      </c>
      <c r="F1036" s="98">
        <v>2.6800000000000001E-3</v>
      </c>
      <c r="G1036" s="98">
        <v>2.9299999999999999E-3</v>
      </c>
      <c r="H1036" s="98">
        <v>3.5799999999999998E-3</v>
      </c>
      <c r="I1036" s="98">
        <v>2.82E-3</v>
      </c>
      <c r="J1036" s="97">
        <v>2.8E-3</v>
      </c>
      <c r="K1036" s="98">
        <v>2.7289999999999998E-2</v>
      </c>
      <c r="L1036" s="98">
        <v>2.8600000000000001E-3</v>
      </c>
      <c r="M1036" s="98">
        <v>2.9099999999999998E-3</v>
      </c>
    </row>
    <row r="1037" spans="1:13" x14ac:dyDescent="0.25">
      <c r="A1037" s="91" t="s">
        <v>239</v>
      </c>
      <c r="B1037" s="92" t="s">
        <v>115</v>
      </c>
      <c r="C1037" s="98">
        <v>7.7799999999999996E-3</v>
      </c>
      <c r="D1037" s="98">
        <v>5.94E-3</v>
      </c>
      <c r="E1037" s="98">
        <v>5.7800000000000004E-3</v>
      </c>
      <c r="F1037" s="98">
        <v>4.28E-3</v>
      </c>
      <c r="G1037" s="98">
        <v>4.5300000000000002E-3</v>
      </c>
      <c r="H1037" s="98">
        <v>5.0600000000000003E-3</v>
      </c>
      <c r="I1037" s="98">
        <v>4.3499999999999997E-3</v>
      </c>
      <c r="J1037" s="98">
        <v>4.2500000000000003E-3</v>
      </c>
      <c r="K1037" s="98">
        <v>2.8819999999999998E-2</v>
      </c>
      <c r="L1037" s="98">
        <v>4.4200000000000003E-3</v>
      </c>
      <c r="M1037" s="98">
        <v>4.4600000000000004E-3</v>
      </c>
    </row>
    <row r="1038" spans="1:13" x14ac:dyDescent="0.25">
      <c r="A1038" s="91" t="s">
        <v>106</v>
      </c>
      <c r="B1038" s="96">
        <v>0</v>
      </c>
      <c r="C1038" s="96">
        <v>0</v>
      </c>
      <c r="D1038" s="96">
        <v>0</v>
      </c>
      <c r="E1038" s="96">
        <v>0</v>
      </c>
      <c r="F1038" s="96">
        <v>0</v>
      </c>
      <c r="G1038" s="96">
        <v>0</v>
      </c>
      <c r="H1038" s="96">
        <v>0</v>
      </c>
      <c r="I1038" s="96">
        <v>0</v>
      </c>
      <c r="J1038" s="96">
        <v>0</v>
      </c>
      <c r="K1038" s="96">
        <v>0</v>
      </c>
      <c r="L1038" s="96">
        <v>0</v>
      </c>
      <c r="M1038" s="96">
        <v>0</v>
      </c>
    </row>
    <row r="1039" spans="1:13" x14ac:dyDescent="0.25">
      <c r="A1039" s="91" t="s">
        <v>109</v>
      </c>
      <c r="B1039" s="92" t="s">
        <v>115</v>
      </c>
      <c r="C1039" s="96">
        <v>0</v>
      </c>
      <c r="D1039" s="96">
        <v>0</v>
      </c>
      <c r="E1039" s="96">
        <v>0</v>
      </c>
      <c r="F1039" s="96">
        <v>0</v>
      </c>
      <c r="G1039" s="96">
        <v>0</v>
      </c>
      <c r="H1039" s="96">
        <v>0</v>
      </c>
      <c r="I1039" s="96">
        <v>0</v>
      </c>
      <c r="J1039" s="96">
        <v>0</v>
      </c>
      <c r="K1039" s="96">
        <v>0</v>
      </c>
      <c r="L1039" s="96">
        <v>0</v>
      </c>
      <c r="M1039" s="96">
        <v>0</v>
      </c>
    </row>
    <row r="1040" spans="1:13" x14ac:dyDescent="0.25">
      <c r="A1040" s="91" t="s">
        <v>111</v>
      </c>
      <c r="B1040" s="92" t="s">
        <v>115</v>
      </c>
      <c r="C1040" s="96">
        <v>0</v>
      </c>
      <c r="D1040" s="96">
        <v>0</v>
      </c>
      <c r="E1040" s="96">
        <v>0</v>
      </c>
      <c r="F1040" s="96">
        <v>0</v>
      </c>
      <c r="G1040" s="96">
        <v>0</v>
      </c>
      <c r="H1040" s="96">
        <v>0</v>
      </c>
      <c r="I1040" s="96">
        <v>0</v>
      </c>
      <c r="J1040" s="96">
        <v>0</v>
      </c>
      <c r="K1040" s="96">
        <v>0</v>
      </c>
      <c r="L1040" s="96">
        <v>0</v>
      </c>
      <c r="M1040" s="96">
        <v>0</v>
      </c>
    </row>
    <row r="1041" spans="1:13" x14ac:dyDescent="0.25">
      <c r="A1041" s="91" t="s">
        <v>114</v>
      </c>
      <c r="B1041" s="96">
        <v>0</v>
      </c>
      <c r="C1041" s="96">
        <v>0</v>
      </c>
      <c r="D1041" s="96">
        <v>0</v>
      </c>
      <c r="E1041" s="96">
        <v>0</v>
      </c>
      <c r="F1041" s="96">
        <v>0</v>
      </c>
      <c r="G1041" s="96">
        <v>0</v>
      </c>
      <c r="H1041" s="96">
        <v>0</v>
      </c>
      <c r="I1041" s="96">
        <v>0</v>
      </c>
      <c r="J1041" s="96">
        <v>0</v>
      </c>
      <c r="K1041" s="96">
        <v>0</v>
      </c>
      <c r="L1041" s="96">
        <v>0</v>
      </c>
      <c r="M1041" s="92" t="s">
        <v>115</v>
      </c>
    </row>
    <row r="1042" spans="1:13" x14ac:dyDescent="0.25">
      <c r="A1042" s="91" t="s">
        <v>116</v>
      </c>
      <c r="B1042" s="92" t="s">
        <v>115</v>
      </c>
      <c r="C1042" s="96">
        <v>0</v>
      </c>
      <c r="D1042" s="96">
        <v>0</v>
      </c>
      <c r="E1042" s="96">
        <v>0</v>
      </c>
      <c r="F1042" s="96">
        <v>0</v>
      </c>
      <c r="G1042" s="96">
        <v>0</v>
      </c>
      <c r="H1042" s="96">
        <v>0</v>
      </c>
      <c r="I1042" s="96">
        <v>0</v>
      </c>
      <c r="J1042" s="96">
        <v>0</v>
      </c>
      <c r="K1042" s="96">
        <v>0</v>
      </c>
      <c r="L1042" s="96">
        <v>0</v>
      </c>
      <c r="M1042" s="92" t="s">
        <v>115</v>
      </c>
    </row>
    <row r="1044" spans="1:13" x14ac:dyDescent="0.25">
      <c r="A1044" s="89" t="s">
        <v>240</v>
      </c>
    </row>
    <row r="1045" spans="1:13" x14ac:dyDescent="0.25">
      <c r="A1045" s="89" t="s">
        <v>115</v>
      </c>
      <c r="B1045" s="89" t="s">
        <v>241</v>
      </c>
    </row>
    <row r="1047" spans="1:13" x14ac:dyDescent="0.25">
      <c r="A1047" s="89" t="s">
        <v>219</v>
      </c>
      <c r="B1047" s="89" t="s">
        <v>261</v>
      </c>
    </row>
    <row r="1048" spans="1:13" x14ac:dyDescent="0.25">
      <c r="A1048" s="89" t="s">
        <v>221</v>
      </c>
      <c r="B1048" s="89" t="s">
        <v>259</v>
      </c>
    </row>
    <row r="1049" spans="1:13" x14ac:dyDescent="0.25">
      <c r="A1049" s="89" t="s">
        <v>223</v>
      </c>
      <c r="B1049" s="89" t="s">
        <v>224</v>
      </c>
    </row>
    <row r="1051" spans="1:13" x14ac:dyDescent="0.25">
      <c r="A1051" s="91" t="s">
        <v>225</v>
      </c>
      <c r="B1051" s="91" t="s">
        <v>226</v>
      </c>
      <c r="C1051" s="91" t="s">
        <v>227</v>
      </c>
      <c r="D1051" s="91" t="s">
        <v>228</v>
      </c>
      <c r="E1051" s="91" t="s">
        <v>229</v>
      </c>
      <c r="F1051" s="91" t="s">
        <v>230</v>
      </c>
      <c r="G1051" s="91" t="s">
        <v>231</v>
      </c>
      <c r="H1051" s="91" t="s">
        <v>232</v>
      </c>
      <c r="I1051" s="91" t="s">
        <v>233</v>
      </c>
      <c r="J1051" s="91" t="s">
        <v>234</v>
      </c>
      <c r="K1051" s="91" t="s">
        <v>235</v>
      </c>
      <c r="L1051" s="91" t="s">
        <v>236</v>
      </c>
      <c r="M1051" s="91" t="s">
        <v>237</v>
      </c>
    </row>
    <row r="1052" spans="1:13" x14ac:dyDescent="0.25">
      <c r="A1052" s="91" t="s">
        <v>238</v>
      </c>
      <c r="B1052" s="92" t="s">
        <v>115</v>
      </c>
      <c r="C1052" s="96">
        <v>0</v>
      </c>
      <c r="D1052" s="96">
        <v>0</v>
      </c>
      <c r="E1052" s="96">
        <v>0</v>
      </c>
      <c r="F1052" s="96">
        <v>0</v>
      </c>
      <c r="G1052" s="96">
        <v>0</v>
      </c>
      <c r="H1052" s="96">
        <v>0</v>
      </c>
      <c r="I1052" s="96">
        <v>0</v>
      </c>
      <c r="J1052" s="96">
        <v>0</v>
      </c>
      <c r="K1052" s="96">
        <v>0</v>
      </c>
      <c r="L1052" s="96">
        <v>0</v>
      </c>
      <c r="M1052" s="96">
        <v>0</v>
      </c>
    </row>
    <row r="1053" spans="1:13" x14ac:dyDescent="0.25">
      <c r="A1053" s="91" t="s">
        <v>239</v>
      </c>
      <c r="B1053" s="92" t="s">
        <v>115</v>
      </c>
      <c r="C1053" s="96">
        <v>0</v>
      </c>
      <c r="D1053" s="96">
        <v>0</v>
      </c>
      <c r="E1053" s="96">
        <v>0</v>
      </c>
      <c r="F1053" s="96">
        <v>0</v>
      </c>
      <c r="G1053" s="96">
        <v>0</v>
      </c>
      <c r="H1053" s="96">
        <v>0</v>
      </c>
      <c r="I1053" s="96">
        <v>0</v>
      </c>
      <c r="J1053" s="96">
        <v>0</v>
      </c>
      <c r="K1053" s="96">
        <v>0</v>
      </c>
      <c r="L1053" s="96">
        <v>0</v>
      </c>
      <c r="M1053" s="96">
        <v>0</v>
      </c>
    </row>
    <row r="1054" spans="1:13" x14ac:dyDescent="0.25">
      <c r="A1054" s="91" t="s">
        <v>106</v>
      </c>
      <c r="B1054" s="96">
        <v>0</v>
      </c>
      <c r="C1054" s="96">
        <v>0</v>
      </c>
      <c r="D1054" s="96">
        <v>0</v>
      </c>
      <c r="E1054" s="96">
        <v>0</v>
      </c>
      <c r="F1054" s="96">
        <v>0</v>
      </c>
      <c r="G1054" s="96">
        <v>0</v>
      </c>
      <c r="H1054" s="96">
        <v>0</v>
      </c>
      <c r="I1054" s="96">
        <v>0</v>
      </c>
      <c r="J1054" s="96">
        <v>0</v>
      </c>
      <c r="K1054" s="96">
        <v>0</v>
      </c>
      <c r="L1054" s="96">
        <v>0</v>
      </c>
      <c r="M1054" s="96">
        <v>0</v>
      </c>
    </row>
    <row r="1055" spans="1:13" x14ac:dyDescent="0.25">
      <c r="A1055" s="91" t="s">
        <v>109</v>
      </c>
      <c r="B1055" s="92" t="s">
        <v>115</v>
      </c>
      <c r="C1055" s="96">
        <v>0</v>
      </c>
      <c r="D1055" s="96">
        <v>0</v>
      </c>
      <c r="E1055" s="96">
        <v>0</v>
      </c>
      <c r="F1055" s="96">
        <v>0</v>
      </c>
      <c r="G1055" s="96">
        <v>0</v>
      </c>
      <c r="H1055" s="96">
        <v>0</v>
      </c>
      <c r="I1055" s="96">
        <v>0</v>
      </c>
      <c r="J1055" s="96">
        <v>0</v>
      </c>
      <c r="K1055" s="96">
        <v>0</v>
      </c>
      <c r="L1055" s="96">
        <v>0</v>
      </c>
      <c r="M1055" s="96">
        <v>0</v>
      </c>
    </row>
    <row r="1056" spans="1:13" x14ac:dyDescent="0.25">
      <c r="A1056" s="91" t="s">
        <v>111</v>
      </c>
      <c r="B1056" s="92" t="s">
        <v>115</v>
      </c>
      <c r="C1056" s="96">
        <v>0</v>
      </c>
      <c r="D1056" s="96">
        <v>0</v>
      </c>
      <c r="E1056" s="96">
        <v>0</v>
      </c>
      <c r="F1056" s="96">
        <v>0</v>
      </c>
      <c r="G1056" s="96">
        <v>0</v>
      </c>
      <c r="H1056" s="96">
        <v>0</v>
      </c>
      <c r="I1056" s="96">
        <v>0</v>
      </c>
      <c r="J1056" s="96">
        <v>0</v>
      </c>
      <c r="K1056" s="96">
        <v>0</v>
      </c>
      <c r="L1056" s="96">
        <v>0</v>
      </c>
      <c r="M1056" s="96">
        <v>0</v>
      </c>
    </row>
    <row r="1057" spans="1:13" x14ac:dyDescent="0.25">
      <c r="A1057" s="91" t="s">
        <v>114</v>
      </c>
      <c r="B1057" s="98">
        <v>1.0000000000000001E-5</v>
      </c>
      <c r="C1057" s="98">
        <v>1.0000000000000001E-5</v>
      </c>
      <c r="D1057" s="98">
        <v>1.0000000000000001E-5</v>
      </c>
      <c r="E1057" s="98">
        <v>1.0000000000000001E-5</v>
      </c>
      <c r="F1057" s="98">
        <v>1.0000000000000001E-5</v>
      </c>
      <c r="G1057" s="98">
        <v>1.0000000000000001E-5</v>
      </c>
      <c r="H1057" s="98">
        <v>1.0000000000000001E-5</v>
      </c>
      <c r="I1057" s="98">
        <v>1.0000000000000001E-5</v>
      </c>
      <c r="J1057" s="98">
        <v>1.0000000000000001E-5</v>
      </c>
      <c r="K1057" s="98">
        <v>1.0000000000000001E-5</v>
      </c>
      <c r="L1057" s="98">
        <v>1.0000000000000001E-5</v>
      </c>
      <c r="M1057" s="92" t="s">
        <v>115</v>
      </c>
    </row>
    <row r="1058" spans="1:13" x14ac:dyDescent="0.25">
      <c r="A1058" s="91" t="s">
        <v>116</v>
      </c>
      <c r="B1058" s="92" t="s">
        <v>115</v>
      </c>
      <c r="C1058" s="96">
        <v>0</v>
      </c>
      <c r="D1058" s="96">
        <v>0</v>
      </c>
      <c r="E1058" s="96">
        <v>0</v>
      </c>
      <c r="F1058" s="96">
        <v>0</v>
      </c>
      <c r="G1058" s="96">
        <v>0</v>
      </c>
      <c r="H1058" s="96">
        <v>0</v>
      </c>
      <c r="I1058" s="96">
        <v>0</v>
      </c>
      <c r="J1058" s="96">
        <v>0</v>
      </c>
      <c r="K1058" s="96">
        <v>0</v>
      </c>
      <c r="L1058" s="96">
        <v>0</v>
      </c>
      <c r="M1058" s="92" t="s">
        <v>115</v>
      </c>
    </row>
    <row r="1060" spans="1:13" x14ac:dyDescent="0.25">
      <c r="A1060" s="89" t="s">
        <v>240</v>
      </c>
    </row>
    <row r="1061" spans="1:13" x14ac:dyDescent="0.25">
      <c r="A1061" s="89" t="s">
        <v>115</v>
      </c>
      <c r="B1061" s="89" t="s">
        <v>241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4C63E7-1C2B-49C9-96C4-FB72538AE0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A1296F-C046-469D-B53F-100B9EFE4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FD568A-42F8-4AB5-9372-C9F115905922}">
  <ds:schemaRefs>
    <ds:schemaRef ds:uri="http://purl.org/dc/elements/1.1/"/>
    <ds:schemaRef ds:uri="http://www.w3.org/XML/1998/namespace"/>
    <ds:schemaRef ds:uri="http://schemas.microsoft.com/office/2006/documentManagement/types"/>
    <ds:schemaRef ds:uri="b1f11491-8d8b-4ad3-bca6-57519569f994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Source overview</vt:lpstr>
      <vt:lpstr>FIG 07.1</vt:lpstr>
      <vt:lpstr>FIG 07.2</vt:lpstr>
      <vt:lpstr>FIG 07.3</vt:lpstr>
      <vt:lpstr>FIG 07.4</vt:lpstr>
      <vt:lpstr>2018 energy balance</vt:lpstr>
      <vt:lpstr>CO2 emissions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Brunak</dc:creator>
  <cp:lastModifiedBy>Ida Stokkebye Christiansen</cp:lastModifiedBy>
  <dcterms:created xsi:type="dcterms:W3CDTF">2019-07-11T11:43:14Z</dcterms:created>
  <dcterms:modified xsi:type="dcterms:W3CDTF">2020-03-25T12:51:58Z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