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p\EAEA\2018 NER Tracking Clean Energy Update - Dokumenter\00 2P figurer\"/>
    </mc:Choice>
  </mc:AlternateContent>
  <xr:revisionPtr revIDLastSave="768" documentId="8_{512BC60E-E40C-4F29-BBD5-E0B6D3472F94}" xr6:coauthVersionLast="45" xr6:coauthVersionMax="45" xr10:uidLastSave="{45F0650F-7234-4571-BBD7-9CED29EA3286}"/>
  <bookViews>
    <workbookView xWindow="-120" yWindow="-120" windowWidth="29040" windowHeight="15840" activeTab="1" xr2:uid="{E8FB4CFA-EF6E-4B7B-B578-662EC1474B40}"/>
  </bookViews>
  <sheets>
    <sheet name="Source overview" sheetId="7" r:id="rId1"/>
    <sheet name="FIG 09.1" sheetId="2" r:id="rId2"/>
    <sheet name="FIG 09.2" sheetId="3" r:id="rId3"/>
    <sheet name="FIG 09.3" sheetId="4" r:id="rId4"/>
    <sheet name="FIG 09.4" sheetId="8" r:id="rId5"/>
    <sheet name="FIG 09.5" sheetId="5" r:id="rId6"/>
    <sheet name="Modal split (transport)" sheetId="9" r:id="rId7"/>
    <sheet name="Transport sector emissions" sheetId="10" r:id="rId8"/>
  </sheets>
  <externalReferences>
    <externalReference r:id="rId9"/>
    <externalReference r:id="rId10"/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6" i="2" l="1"/>
  <c r="AK48" i="2"/>
  <c r="AL48" i="2" s="1"/>
  <c r="AM48" i="2" s="1"/>
  <c r="AN48" i="2" s="1"/>
  <c r="AG48" i="2"/>
  <c r="AH48" i="2" s="1"/>
  <c r="AI48" i="2" s="1"/>
  <c r="AF48" i="2"/>
  <c r="AA48" i="2"/>
  <c r="AB48" i="2" s="1"/>
  <c r="AC48" i="2" s="1"/>
  <c r="AD48" i="2" s="1"/>
  <c r="W48" i="2"/>
  <c r="X48" i="2" s="1"/>
  <c r="Y48" i="2" s="1"/>
  <c r="V48" i="2"/>
  <c r="Q48" i="2"/>
  <c r="R48" i="2" s="1"/>
  <c r="S48" i="2" s="1"/>
  <c r="T48" i="2" s="1"/>
  <c r="L48" i="2"/>
  <c r="M48" i="2" s="1"/>
  <c r="N48" i="2" s="1"/>
  <c r="O48" i="2" s="1"/>
  <c r="F55" i="2"/>
  <c r="K55" i="2"/>
  <c r="P55" i="2"/>
  <c r="U55" i="2"/>
  <c r="Z55" i="2"/>
  <c r="AE55" i="2"/>
  <c r="AJ55" i="2"/>
  <c r="AO65" i="2"/>
  <c r="AO60" i="2"/>
  <c r="AO61" i="2" s="1"/>
  <c r="H48" i="2"/>
  <c r="I48" i="2" s="1"/>
  <c r="J48" i="2" s="1"/>
  <c r="G48" i="2"/>
  <c r="E59" i="2" l="1"/>
  <c r="F59" i="2"/>
  <c r="G59" i="2"/>
  <c r="H59" i="2"/>
  <c r="I59" i="2"/>
  <c r="J59" i="2"/>
  <c r="D59" i="2"/>
  <c r="E60" i="2"/>
  <c r="F60" i="2"/>
  <c r="G60" i="2"/>
  <c r="H60" i="2"/>
  <c r="I60" i="2"/>
  <c r="J60" i="2"/>
  <c r="D60" i="2"/>
  <c r="B29" i="10" l="1"/>
  <c r="C29" i="10"/>
  <c r="D29" i="10"/>
  <c r="E29" i="10"/>
  <c r="F29" i="10"/>
  <c r="G29" i="10"/>
  <c r="H29" i="10"/>
  <c r="I29" i="10"/>
  <c r="J29" i="10"/>
  <c r="K29" i="10"/>
  <c r="B20" i="10"/>
  <c r="B32" i="10" s="1"/>
  <c r="C20" i="10"/>
  <c r="D20" i="10"/>
  <c r="E20" i="10"/>
  <c r="E32" i="10" s="1"/>
  <c r="F20" i="10"/>
  <c r="F32" i="10" s="1"/>
  <c r="G20" i="10"/>
  <c r="H20" i="10"/>
  <c r="I20" i="10"/>
  <c r="I32" i="10" s="1"/>
  <c r="J20" i="10"/>
  <c r="J32" i="10" s="1"/>
  <c r="K20" i="10"/>
  <c r="B11" i="10"/>
  <c r="C11" i="10"/>
  <c r="C32" i="10" s="1"/>
  <c r="D11" i="10"/>
  <c r="D32" i="10" s="1"/>
  <c r="E11" i="10"/>
  <c r="F11" i="10"/>
  <c r="G11" i="10"/>
  <c r="G32" i="10" s="1"/>
  <c r="H11" i="10"/>
  <c r="H32" i="10" s="1"/>
  <c r="I11" i="10"/>
  <c r="J11" i="10"/>
  <c r="K11" i="10"/>
  <c r="K32" i="10" s="1"/>
  <c r="L29" i="10"/>
  <c r="M29" i="10"/>
  <c r="N29" i="10"/>
  <c r="O29" i="10"/>
  <c r="P29" i="10"/>
  <c r="Q29" i="10"/>
  <c r="R29" i="10"/>
  <c r="S29" i="10"/>
  <c r="T29" i="10"/>
  <c r="L20" i="10"/>
  <c r="M20" i="10"/>
  <c r="N20" i="10"/>
  <c r="O20" i="10"/>
  <c r="P20" i="10"/>
  <c r="Q20" i="10"/>
  <c r="R20" i="10"/>
  <c r="S20" i="10"/>
  <c r="L11" i="10"/>
  <c r="M11" i="10"/>
  <c r="M32" i="10" s="1"/>
  <c r="N11" i="10"/>
  <c r="O11" i="10"/>
  <c r="O32" i="10" s="1"/>
  <c r="P11" i="10"/>
  <c r="Q11" i="10"/>
  <c r="R11" i="10"/>
  <c r="R32" i="10" s="1"/>
  <c r="S11" i="10"/>
  <c r="P32" i="10" l="1"/>
  <c r="L32" i="10"/>
  <c r="S32" i="10"/>
  <c r="Q32" i="10"/>
  <c r="N32" i="10"/>
  <c r="U29" i="10" l="1"/>
  <c r="V29" i="10"/>
  <c r="W29" i="10"/>
  <c r="X29" i="10"/>
  <c r="Y29" i="10"/>
  <c r="Z29" i="10"/>
  <c r="AA29" i="10"/>
  <c r="AB29" i="10"/>
  <c r="AC29" i="10"/>
  <c r="U20" i="10"/>
  <c r="V20" i="10"/>
  <c r="W20" i="10"/>
  <c r="X20" i="10"/>
  <c r="Y20" i="10"/>
  <c r="Z20" i="10"/>
  <c r="AA20" i="10"/>
  <c r="AB20" i="10"/>
  <c r="AC20" i="10"/>
  <c r="T20" i="10"/>
  <c r="U11" i="10"/>
  <c r="V11" i="10"/>
  <c r="W11" i="10"/>
  <c r="X11" i="10"/>
  <c r="Y11" i="10"/>
  <c r="Z11" i="10"/>
  <c r="AA11" i="10"/>
  <c r="AB11" i="10"/>
  <c r="AC11" i="10"/>
  <c r="T11" i="10"/>
  <c r="W32" i="10" l="1"/>
  <c r="T32" i="10"/>
  <c r="V32" i="10"/>
  <c r="U32" i="10"/>
  <c r="AC32" i="10"/>
  <c r="H47" i="2" s="1"/>
  <c r="AB32" i="10"/>
  <c r="G47" i="2" s="1"/>
  <c r="Z32" i="10"/>
  <c r="Y32" i="10"/>
  <c r="X32" i="10"/>
  <c r="AA32" i="10"/>
  <c r="F47" i="2" l="1"/>
  <c r="O62" i="2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B4" i="5"/>
  <c r="B3" i="5"/>
  <c r="AD3" i="3"/>
  <c r="AD11" i="3" s="1"/>
  <c r="AO66" i="2" l="1"/>
  <c r="AP65" i="2" s="1"/>
  <c r="AO62" i="2"/>
  <c r="F54" i="2"/>
  <c r="AE54" i="2"/>
  <c r="P54" i="2"/>
  <c r="V60" i="2"/>
  <c r="U60" i="2" s="1"/>
  <c r="T60" i="2" s="1"/>
  <c r="S60" i="2" s="1"/>
  <c r="R60" i="2" s="1"/>
  <c r="Q60" i="2" s="1"/>
  <c r="P60" i="2" s="1"/>
  <c r="P62" i="2" s="1"/>
  <c r="AO54" i="2"/>
  <c r="Z54" i="2"/>
  <c r="U54" i="2"/>
  <c r="K54" i="2"/>
  <c r="AJ54" i="2"/>
  <c r="T62" i="2"/>
  <c r="R62" i="2"/>
  <c r="Q62" i="2"/>
  <c r="U62" i="2"/>
  <c r="AC3" i="3"/>
  <c r="AC11" i="3" s="1"/>
  <c r="AB3" i="3"/>
  <c r="AB11" i="3" s="1"/>
  <c r="AA3" i="3"/>
  <c r="AA11" i="3" s="1"/>
  <c r="Z3" i="3"/>
  <c r="Z11" i="3" s="1"/>
  <c r="Y3" i="3"/>
  <c r="Y11" i="3"/>
  <c r="X3" i="3"/>
  <c r="X11" i="3" s="1"/>
  <c r="W3" i="3"/>
  <c r="W11" i="3" s="1"/>
  <c r="V3" i="3"/>
  <c r="V11" i="3" s="1"/>
  <c r="U3" i="3"/>
  <c r="U11" i="3"/>
  <c r="T3" i="3"/>
  <c r="T11" i="3" s="1"/>
  <c r="S3" i="3"/>
  <c r="S11" i="3" s="1"/>
  <c r="R3" i="3"/>
  <c r="R11" i="3" s="1"/>
  <c r="Q3" i="3"/>
  <c r="Q11" i="3" s="1"/>
  <c r="P3" i="3"/>
  <c r="P11" i="3" s="1"/>
  <c r="O3" i="3"/>
  <c r="O11" i="3" s="1"/>
  <c r="N3" i="3"/>
  <c r="N11" i="3" s="1"/>
  <c r="M3" i="3"/>
  <c r="M11" i="3" s="1"/>
  <c r="L3" i="3"/>
  <c r="L11" i="3" s="1"/>
  <c r="K3" i="3"/>
  <c r="K11" i="3" s="1"/>
  <c r="J3" i="3"/>
  <c r="J11" i="3" s="1"/>
  <c r="I3" i="3"/>
  <c r="I11" i="3"/>
  <c r="H3" i="3"/>
  <c r="H11" i="3" s="1"/>
  <c r="G3" i="3"/>
  <c r="G11" i="3" s="1"/>
  <c r="F3" i="3"/>
  <c r="F11" i="3" s="1"/>
  <c r="E3" i="3"/>
  <c r="E11" i="3" s="1"/>
  <c r="D3" i="3"/>
  <c r="D11" i="3" s="1"/>
  <c r="C3" i="3"/>
  <c r="C11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R4" i="3"/>
  <c r="Q4" i="3"/>
  <c r="P4" i="3"/>
  <c r="O4" i="3"/>
  <c r="N4" i="3"/>
  <c r="M4" i="3"/>
  <c r="L4" i="3"/>
  <c r="K4" i="3"/>
  <c r="J4" i="3"/>
  <c r="I4" i="3"/>
  <c r="H4" i="3"/>
  <c r="G4" i="3"/>
  <c r="F4" i="3"/>
  <c r="E4" i="3"/>
  <c r="D4" i="3"/>
  <c r="C4" i="3"/>
  <c r="AO83" i="2"/>
  <c r="AN83" i="2"/>
  <c r="AM83" i="2"/>
  <c r="AL83" i="2"/>
  <c r="AK83" i="2"/>
  <c r="AJ83" i="2"/>
  <c r="AI83" i="2"/>
  <c r="AH83" i="2"/>
  <c r="AG83" i="2"/>
  <c r="AF83" i="2"/>
  <c r="AE83" i="2"/>
  <c r="AD83" i="2"/>
  <c r="AC83" i="2"/>
  <c r="AB83" i="2"/>
  <c r="AA83" i="2"/>
  <c r="Z83" i="2"/>
  <c r="Y83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AO82" i="2"/>
  <c r="AN82" i="2"/>
  <c r="AM82" i="2"/>
  <c r="AL82" i="2"/>
  <c r="AK82" i="2"/>
  <c r="AJ82" i="2"/>
  <c r="AI82" i="2"/>
  <c r="AH82" i="2"/>
  <c r="AG82" i="2"/>
  <c r="AF82" i="2"/>
  <c r="AE82" i="2"/>
  <c r="AD82" i="2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AO81" i="2"/>
  <c r="AN81" i="2"/>
  <c r="AN84" i="2" s="1"/>
  <c r="AM81" i="2"/>
  <c r="AM84" i="2" s="1"/>
  <c r="AL81" i="2"/>
  <c r="AL84" i="2" s="1"/>
  <c r="AK81" i="2"/>
  <c r="AK84" i="2" s="1"/>
  <c r="AJ81" i="2"/>
  <c r="AI81" i="2"/>
  <c r="AI84" i="2" s="1"/>
  <c r="AH81" i="2"/>
  <c r="AH84" i="2" s="1"/>
  <c r="AG81" i="2"/>
  <c r="AG84" i="2" s="1"/>
  <c r="AF81" i="2"/>
  <c r="AF84" i="2" s="1"/>
  <c r="AE81" i="2"/>
  <c r="AD81" i="2"/>
  <c r="AD84" i="2" s="1"/>
  <c r="AC81" i="2"/>
  <c r="AC84" i="2" s="1"/>
  <c r="AB81" i="2"/>
  <c r="AB84" i="2" s="1"/>
  <c r="AA81" i="2"/>
  <c r="AA84" i="2" s="1"/>
  <c r="Z81" i="2"/>
  <c r="Y81" i="2"/>
  <c r="Y84" i="2" s="1"/>
  <c r="X81" i="2"/>
  <c r="X84" i="2" s="1"/>
  <c r="W81" i="2"/>
  <c r="W84" i="2" s="1"/>
  <c r="V81" i="2"/>
  <c r="V84" i="2" s="1"/>
  <c r="U81" i="2"/>
  <c r="T81" i="2"/>
  <c r="T84" i="2" s="1"/>
  <c r="S81" i="2"/>
  <c r="S84" i="2" s="1"/>
  <c r="R81" i="2"/>
  <c r="R84" i="2" s="1"/>
  <c r="Q81" i="2"/>
  <c r="Q84" i="2" s="1"/>
  <c r="P81" i="2"/>
  <c r="O81" i="2"/>
  <c r="O84" i="2" s="1"/>
  <c r="N81" i="2"/>
  <c r="N84" i="2" s="1"/>
  <c r="M81" i="2"/>
  <c r="M84" i="2" s="1"/>
  <c r="L81" i="2"/>
  <c r="L84" i="2" s="1"/>
  <c r="K81" i="2"/>
  <c r="J81" i="2"/>
  <c r="J84" i="2" s="1"/>
  <c r="I81" i="2"/>
  <c r="I84" i="2" s="1"/>
  <c r="H81" i="2"/>
  <c r="H84" i="2" s="1"/>
  <c r="G81" i="2"/>
  <c r="G84" i="2" s="1"/>
  <c r="F81" i="2"/>
  <c r="F84" i="2" s="1"/>
  <c r="B1" i="2"/>
  <c r="Z51" i="2" l="1"/>
  <c r="K84" i="2"/>
  <c r="K49" i="2"/>
  <c r="AE84" i="2"/>
  <c r="AE49" i="2"/>
  <c r="K51" i="2"/>
  <c r="AE51" i="2"/>
  <c r="P84" i="2"/>
  <c r="P49" i="2"/>
  <c r="Q49" i="2" s="1"/>
  <c r="R49" i="2" s="1"/>
  <c r="S49" i="2" s="1"/>
  <c r="T49" i="2" s="1"/>
  <c r="AJ84" i="2"/>
  <c r="AJ49" i="2"/>
  <c r="P50" i="2"/>
  <c r="Q50" i="2" s="1"/>
  <c r="R50" i="2" s="1"/>
  <c r="S50" i="2" s="1"/>
  <c r="T50" i="2" s="1"/>
  <c r="AJ50" i="2"/>
  <c r="P51" i="2"/>
  <c r="AJ51" i="2"/>
  <c r="Z84" i="2"/>
  <c r="Z49" i="2"/>
  <c r="AA49" i="2" s="1"/>
  <c r="AB49" i="2" s="1"/>
  <c r="AC49" i="2" s="1"/>
  <c r="AD49" i="2" s="1"/>
  <c r="Z50" i="2"/>
  <c r="K50" i="2"/>
  <c r="AE50" i="2"/>
  <c r="AF50" i="2" s="1"/>
  <c r="AG50" i="2" s="1"/>
  <c r="AH50" i="2" s="1"/>
  <c r="AI50" i="2" s="1"/>
  <c r="U84" i="2"/>
  <c r="U49" i="2"/>
  <c r="AO84" i="2"/>
  <c r="AO49" i="2"/>
  <c r="AK16" i="2" s="1"/>
  <c r="U50" i="2"/>
  <c r="V50" i="2" s="1"/>
  <c r="W50" i="2" s="1"/>
  <c r="X50" i="2" s="1"/>
  <c r="Y50" i="2" s="1"/>
  <c r="AO63" i="2"/>
  <c r="AO50" i="2"/>
  <c r="U51" i="2"/>
  <c r="V51" i="2" s="1"/>
  <c r="W51" i="2" s="1"/>
  <c r="X51" i="2" s="1"/>
  <c r="Y51" i="2" s="1"/>
  <c r="AO51" i="2"/>
  <c r="S62" i="2"/>
  <c r="AP60" i="2"/>
  <c r="AQ65" i="2" s="1"/>
  <c r="L50" i="2" l="1"/>
  <c r="M50" i="2" s="1"/>
  <c r="N50" i="2" s="1"/>
  <c r="O50" i="2" s="1"/>
  <c r="G50" i="2"/>
  <c r="H50" i="2" s="1"/>
  <c r="I50" i="2" s="1"/>
  <c r="J50" i="2" s="1"/>
  <c r="AK51" i="2"/>
  <c r="AL51" i="2" s="1"/>
  <c r="AM51" i="2" s="1"/>
  <c r="AN51" i="2" s="1"/>
  <c r="AJ52" i="2"/>
  <c r="AK49" i="2"/>
  <c r="AL49" i="2" s="1"/>
  <c r="AM49" i="2" s="1"/>
  <c r="AN49" i="2" s="1"/>
  <c r="AF51" i="2"/>
  <c r="AG51" i="2" s="1"/>
  <c r="AH51" i="2" s="1"/>
  <c r="AI51" i="2" s="1"/>
  <c r="G49" i="2"/>
  <c r="H49" i="2" s="1"/>
  <c r="I49" i="2" s="1"/>
  <c r="J49" i="2" s="1"/>
  <c r="L49" i="2"/>
  <c r="M49" i="2" s="1"/>
  <c r="N49" i="2" s="1"/>
  <c r="O49" i="2" s="1"/>
  <c r="V49" i="2"/>
  <c r="W49" i="2" s="1"/>
  <c r="X49" i="2" s="1"/>
  <c r="Y49" i="2" s="1"/>
  <c r="AA50" i="2"/>
  <c r="AB50" i="2" s="1"/>
  <c r="AC50" i="2" s="1"/>
  <c r="AD50" i="2" s="1"/>
  <c r="Q51" i="2"/>
  <c r="R51" i="2" s="1"/>
  <c r="S51" i="2" s="1"/>
  <c r="T51" i="2" s="1"/>
  <c r="L51" i="2"/>
  <c r="M51" i="2" s="1"/>
  <c r="N51" i="2" s="1"/>
  <c r="O51" i="2" s="1"/>
  <c r="G51" i="2"/>
  <c r="H51" i="2" s="1"/>
  <c r="I51" i="2" s="1"/>
  <c r="J51" i="2" s="1"/>
  <c r="AK50" i="2"/>
  <c r="AL50" i="2" s="1"/>
  <c r="AM50" i="2" s="1"/>
  <c r="AN50" i="2" s="1"/>
  <c r="AF49" i="2"/>
  <c r="AG49" i="2" s="1"/>
  <c r="AH49" i="2" s="1"/>
  <c r="AI49" i="2" s="1"/>
  <c r="AA51" i="2"/>
  <c r="AB51" i="2" s="1"/>
  <c r="AC51" i="2" s="1"/>
  <c r="AD51" i="2" s="1"/>
</calcChain>
</file>

<file path=xl/sharedStrings.xml><?xml version="1.0" encoding="utf-8"?>
<sst xmlns="http://schemas.openxmlformats.org/spreadsheetml/2006/main" count="303" uniqueCount="122">
  <si>
    <t>Please reference all figures as: 'International Energy Agency / Nordic Energy Research (2016), Nordic Energy Technology Perspectives 2016'</t>
  </si>
  <si>
    <t>Chapter</t>
  </si>
  <si>
    <t>Figure number</t>
  </si>
  <si>
    <t>Figure title</t>
  </si>
  <si>
    <t>GHG emission reductions in the CNS in transport, by country and mode</t>
  </si>
  <si>
    <t>Key point</t>
  </si>
  <si>
    <t>key point text</t>
  </si>
  <si>
    <t>Notes</t>
  </si>
  <si>
    <t>Sources</t>
  </si>
  <si>
    <t>Labels</t>
  </si>
  <si>
    <t>Primary y axis</t>
  </si>
  <si>
    <r>
      <t>MtCO</t>
    </r>
    <r>
      <rPr>
        <vertAlign val="subscript"/>
        <sz val="7.7"/>
        <rFont val="Calibri"/>
        <family val="2"/>
      </rPr>
      <t>2</t>
    </r>
    <r>
      <rPr>
        <sz val="7.7"/>
        <rFont val="Calibri"/>
        <family val="2"/>
      </rPr>
      <t>-eq</t>
    </r>
  </si>
  <si>
    <t>left title</t>
  </si>
  <si>
    <t>Country wedges</t>
  </si>
  <si>
    <t>right title</t>
  </si>
  <si>
    <t>4DS to CNS</t>
  </si>
  <si>
    <t>top title</t>
  </si>
  <si>
    <t>Nordics</t>
  </si>
  <si>
    <t>FIGURE</t>
  </si>
  <si>
    <t>DATA</t>
  </si>
  <si>
    <t>Nordics, 4DS to CNS</t>
  </si>
  <si>
    <t>Avoid/Shift</t>
  </si>
  <si>
    <t>Low carbon fuels</t>
  </si>
  <si>
    <t>Vehicle efficiency</t>
  </si>
  <si>
    <t xml:space="preserve"> Iceland </t>
  </si>
  <si>
    <t xml:space="preserve"> Norway  </t>
  </si>
  <si>
    <t xml:space="preserve"> Denmark  </t>
  </si>
  <si>
    <t xml:space="preserve"> Finland  </t>
  </si>
  <si>
    <t xml:space="preserve"> Sweden  </t>
  </si>
  <si>
    <t>Avoid/Shift (Non-Urban) 11%</t>
  </si>
  <si>
    <t>Low carbon fuels (Non-Urban) 32%</t>
  </si>
  <si>
    <t>Vehicle efficiency (Non-Urban) 19%</t>
  </si>
  <si>
    <t xml:space="preserve">Road transport (emissions, Mt CO2) </t>
  </si>
  <si>
    <t>Denmark</t>
  </si>
  <si>
    <t>Finland</t>
  </si>
  <si>
    <t>Sweden</t>
  </si>
  <si>
    <t>Norway</t>
  </si>
  <si>
    <t>Road transport (emissions, Mt, GHG)</t>
  </si>
  <si>
    <t>https://www.ssb.no/statbank/table/08940/</t>
  </si>
  <si>
    <t>08940: Klimagasser, etter kilde, energiprodukt og komponent 1990 - 2017</t>
  </si>
  <si>
    <t>Veitrafikk</t>
  </si>
  <si>
    <t>VT0</t>
  </si>
  <si>
    <t>I alt</t>
  </si>
  <si>
    <t>A10</t>
  </si>
  <si>
    <t>Klimagasser i alt</t>
  </si>
  <si>
    <t>K11</t>
  </si>
  <si>
    <t>Karbondioksid (CO2)</t>
  </si>
  <si>
    <t>Modal split of freight transport</t>
  </si>
  <si>
    <t>% in total inland freight tonne-km</t>
  </si>
  <si>
    <t>Railways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</si>
  <si>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</si>
  <si>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</si>
  <si>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</si>
  <si>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</si>
  <si>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</si>
  <si>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</si>
  <si>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</si>
  <si>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</si>
  <si>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</si>
  <si>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</si>
  <si>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</si>
  <si>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</si>
  <si>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</si>
  <si>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/>
  </si>
  <si>
    <t>(e)</t>
  </si>
  <si>
    <t>Iceland</t>
  </si>
  <si>
    <t>:</t>
  </si>
  <si>
    <t xml:space="preserve">:=not available e=estimated z=not applicable </t>
  </si>
  <si>
    <t>Eurostat</t>
  </si>
  <si>
    <t>https://ec.europa.eu/eurostat/tgm/table.do?tab=table&amp;init=1&amp;plugin=1&amp;language=en&amp;pcode=t2020_rk320</t>
  </si>
  <si>
    <t>Intro</t>
  </si>
  <si>
    <t>Figure</t>
  </si>
  <si>
    <t>Text</t>
  </si>
  <si>
    <t>NETP inspired</t>
  </si>
  <si>
    <t>No.</t>
  </si>
  <si>
    <t>Green mobility</t>
  </si>
  <si>
    <t xml:space="preserve">Modified NETP 2016 1.30 </t>
  </si>
  <si>
    <t>CNS</t>
  </si>
  <si>
    <t>Photo: Max grayson / Unsplash</t>
  </si>
  <si>
    <t>Graphic by Ea Energy Analyses</t>
  </si>
  <si>
    <t>Energy Statistical Country Data sheets and Stastics Norway</t>
  </si>
  <si>
    <t>https://ec.europa.eu/energy/sites/ener/files/energy_statistical_countrydatasheets.xlsx,  https://www.ssb.no/statbank/table/08940/</t>
  </si>
  <si>
    <t>Eurostat, Code: tran_hv_frmod</t>
  </si>
  <si>
    <t>Eurostat, Code: tran_hv_psmod</t>
  </si>
  <si>
    <t>https://ec.europa.eu/eurostat/data/database</t>
  </si>
  <si>
    <t>1997</t>
  </si>
  <si>
    <t>1998</t>
  </si>
  <si>
    <t>1999</t>
  </si>
  <si>
    <t>2000</t>
  </si>
  <si>
    <t>2001</t>
  </si>
  <si>
    <t>2002</t>
  </si>
  <si>
    <t>2003</t>
  </si>
  <si>
    <t>2004</t>
  </si>
  <si>
    <t>CARS</t>
  </si>
  <si>
    <t>TRAINS</t>
  </si>
  <si>
    <t>Source: Eurostat env_air_gge</t>
  </si>
  <si>
    <t>Transport (end-use)</t>
  </si>
  <si>
    <t>Unit: kt of CO2 equivalent (all GHG emissions)</t>
  </si>
  <si>
    <t>Transport (international aviation)</t>
  </si>
  <si>
    <t>Transport (international maritime)</t>
  </si>
  <si>
    <t>Nordics (total)</t>
  </si>
  <si>
    <t>Avoid/Shift (Urban) 7%</t>
  </si>
  <si>
    <t>Low carbon fuels (Urban) 15%</t>
  </si>
  <si>
    <t>Vehicle efficiency (Urban) 16%</t>
  </si>
  <si>
    <t>ORIGINAL</t>
  </si>
  <si>
    <t>Difference new/old</t>
  </si>
  <si>
    <t>Low envelope</t>
  </si>
  <si>
    <t>old top</t>
  </si>
  <si>
    <t>new top</t>
  </si>
  <si>
    <t>old scenario difference</t>
  </si>
  <si>
    <t>old Top/down difference</t>
  </si>
  <si>
    <t>old horizon difference</t>
  </si>
  <si>
    <t>new horizon difference</t>
  </si>
  <si>
    <t>Difference top bottom new</t>
  </si>
  <si>
    <t>Nordics (statistics)</t>
  </si>
  <si>
    <t>Nordics statistics</t>
  </si>
  <si>
    <t>ZOOM</t>
  </si>
  <si>
    <t>Nordic scenarios</t>
  </si>
  <si>
    <t>Share of inland passenger cars [%]</t>
  </si>
  <si>
    <t>Data source</t>
  </si>
  <si>
    <t>Share [%]. Source: Eurostat</t>
  </si>
  <si>
    <t>Source: Eurostat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</si>
</sst>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"/>
    <numFmt numFmtId="166" formatCode="#,##0.0000000000000"/>
    <numFmt numFmtId="167" formatCode="#,##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8"/>
      <name val="Calibri"/>
      <family val="2"/>
      <scheme val="minor"/>
    </font>
    <font>
      <vertAlign val="subscript"/>
      <sz val="7.7"/>
      <name val="Calibri"/>
      <family val="2"/>
    </font>
    <font>
      <sz val="7.7"/>
      <name val="Calibri"/>
      <family val="2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u/>
      <sz val="11"/>
      <color rgb="FF38598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22"/>
      <name val="Calibri"/>
      <family val="2"/>
      <scheme val="minor"/>
    </font>
    <font>
      <sz val="11"/>
      <color theme="2" tint="-0.249977111117893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67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A07A"/>
        <bgColor rgb="FFFFA07A"/>
      </patternFill>
    </fill>
    <fill>
      <patternFill patternType="solid">
        <fgColor rgb="FFC2C4C5"/>
        <bgColor rgb="FF000000"/>
      </patternFill>
    </fill>
    <fill>
      <patternFill patternType="solid">
        <fgColor rgb="FFBDE4FF"/>
        <bgColor rgb="FF000000"/>
      </patternFill>
    </fill>
    <fill>
      <patternFill patternType="solid">
        <fgColor rgb="FFE1E1E1"/>
        <bgColor rgb="FF000000"/>
      </patternFill>
    </fill>
    <fill>
      <patternFill patternType="solid">
        <fgColor rgb="FFEFF5FC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3" fillId="0" borderId="0"/>
  </cellStyleXfs>
  <cellXfs count="82">
    <xf numFmtId="0" fontId="0" fillId="0" borderId="0" xfId="0"/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4" fillId="3" borderId="0" xfId="0" applyFont="1" applyFill="1" applyBorder="1"/>
    <xf numFmtId="0" fontId="5" fillId="3" borderId="0" xfId="0" applyFont="1" applyFill="1" applyBorder="1"/>
    <xf numFmtId="0" fontId="6" fillId="3" borderId="0" xfId="0" applyFont="1" applyFill="1" applyBorder="1"/>
    <xf numFmtId="0" fontId="7" fillId="3" borderId="0" xfId="0" applyFont="1" applyFill="1" applyBorder="1"/>
    <xf numFmtId="0" fontId="4" fillId="3" borderId="0" xfId="0" applyFont="1" applyFill="1" applyBorder="1" applyAlignment="1">
      <alignment vertical="top"/>
    </xf>
    <xf numFmtId="0" fontId="4" fillId="3" borderId="0" xfId="0" applyFont="1" applyFill="1" applyBorder="1" applyAlignment="1">
      <alignment horizontal="left" vertical="top" wrapText="1"/>
    </xf>
    <xf numFmtId="0" fontId="10" fillId="3" borderId="0" xfId="0" applyFont="1" applyFill="1" applyBorder="1"/>
    <xf numFmtId="14" fontId="4" fillId="3" borderId="0" xfId="0" applyNumberFormat="1" applyFont="1" applyFill="1" applyBorder="1"/>
    <xf numFmtId="1" fontId="5" fillId="3" borderId="0" xfId="0" applyNumberFormat="1" applyFont="1" applyFill="1" applyBorder="1"/>
    <xf numFmtId="2" fontId="4" fillId="3" borderId="0" xfId="0" applyNumberFormat="1" applyFont="1" applyFill="1" applyBorder="1"/>
    <xf numFmtId="1" fontId="4" fillId="3" borderId="0" xfId="0" applyNumberFormat="1" applyFont="1" applyFill="1" applyBorder="1"/>
    <xf numFmtId="164" fontId="4" fillId="3" borderId="0" xfId="1" applyNumberFormat="1" applyFont="1" applyFill="1" applyBorder="1"/>
    <xf numFmtId="0" fontId="0" fillId="3" borderId="0" xfId="0" applyFont="1" applyFill="1"/>
    <xf numFmtId="1" fontId="0" fillId="0" borderId="0" xfId="0" applyNumberFormat="1"/>
    <xf numFmtId="2" fontId="0" fillId="0" borderId="0" xfId="0" applyNumberFormat="1"/>
    <xf numFmtId="0" fontId="11" fillId="0" borderId="0" xfId="2"/>
    <xf numFmtId="0" fontId="12" fillId="0" borderId="0" xfId="0" applyFont="1" applyFill="1" applyProtection="1"/>
    <xf numFmtId="1" fontId="0" fillId="0" borderId="0" xfId="0" applyNumberFormat="1" applyFill="1" applyProtection="1"/>
    <xf numFmtId="0" fontId="0" fillId="4" borderId="0" xfId="0" applyFill="1" applyAlignment="1" applyProtection="1">
      <alignment horizontal="right"/>
    </xf>
    <xf numFmtId="0" fontId="0" fillId="0" borderId="0" xfId="0" applyFill="1" applyProtection="1"/>
    <xf numFmtId="0" fontId="13" fillId="0" borderId="0" xfId="3"/>
    <xf numFmtId="0" fontId="13" fillId="0" borderId="0" xfId="3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/>
    <xf numFmtId="0" fontId="12" fillId="5" borderId="0" xfId="0" applyFont="1" applyFill="1"/>
    <xf numFmtId="0" fontId="14" fillId="6" borderId="0" xfId="0" applyFont="1" applyFill="1" applyAlignment="1">
      <alignment horizontal="center"/>
    </xf>
    <xf numFmtId="0" fontId="14" fillId="6" borderId="0" xfId="0" applyFont="1" applyFill="1" applyAlignment="1">
      <alignment horizontal="left"/>
    </xf>
    <xf numFmtId="0" fontId="14" fillId="6" borderId="0" xfId="0" applyFont="1" applyFill="1"/>
    <xf numFmtId="0" fontId="14" fillId="0" borderId="0" xfId="0" quotePrefix="1" applyFont="1" applyAlignment="1">
      <alignment horizontal="center"/>
    </xf>
    <xf numFmtId="0" fontId="14" fillId="7" borderId="0" xfId="0" applyFont="1" applyFill="1" applyAlignment="1">
      <alignment horizontal="center"/>
    </xf>
    <xf numFmtId="0" fontId="14" fillId="7" borderId="0" xfId="0" applyFont="1" applyFill="1"/>
    <xf numFmtId="0" fontId="14" fillId="8" borderId="0" xfId="0" applyFont="1" applyFill="1"/>
    <xf numFmtId="0" fontId="15" fillId="0" borderId="0" xfId="2" applyFont="1"/>
    <xf numFmtId="0" fontId="14" fillId="3" borderId="0" xfId="0" applyFont="1" applyFill="1"/>
    <xf numFmtId="0" fontId="0" fillId="0" borderId="0" xfId="0" applyAlignment="1">
      <alignment horizontal="right"/>
    </xf>
    <xf numFmtId="1" fontId="0" fillId="9" borderId="0" xfId="0" applyNumberFormat="1" applyFill="1"/>
    <xf numFmtId="0" fontId="0" fillId="9" borderId="0" xfId="0" applyFill="1"/>
    <xf numFmtId="1" fontId="17" fillId="0" borderId="0" xfId="0" applyNumberFormat="1" applyFont="1"/>
    <xf numFmtId="0" fontId="17" fillId="0" borderId="0" xfId="0" applyFont="1"/>
    <xf numFmtId="0" fontId="13" fillId="10" borderId="1" xfId="0" applyFont="1" applyFill="1" applyBorder="1"/>
    <xf numFmtId="165" fontId="13" fillId="0" borderId="1" xfId="0" applyNumberFormat="1" applyFont="1" applyBorder="1"/>
    <xf numFmtId="3" fontId="13" fillId="0" borderId="1" xfId="0" applyNumberFormat="1" applyFont="1" applyBorder="1"/>
    <xf numFmtId="0" fontId="16" fillId="0" borderId="0" xfId="0" applyFont="1"/>
    <xf numFmtId="0" fontId="0" fillId="11" borderId="0" xfId="0" applyFill="1"/>
    <xf numFmtId="0" fontId="0" fillId="0" borderId="0" xfId="0" applyFill="1"/>
    <xf numFmtId="0" fontId="13" fillId="0" borderId="1" xfId="0" applyFont="1" applyBorder="1"/>
    <xf numFmtId="0" fontId="18" fillId="10" borderId="1" xfId="0" applyFont="1" applyFill="1" applyBorder="1"/>
    <xf numFmtId="3" fontId="18" fillId="0" borderId="1" xfId="0" applyNumberFormat="1" applyFont="1" applyBorder="1"/>
    <xf numFmtId="0" fontId="19" fillId="0" borderId="0" xfId="0" applyFont="1" applyFill="1" applyBorder="1"/>
    <xf numFmtId="49" fontId="13" fillId="12" borderId="0" xfId="0" applyNumberFormat="1" applyFont="1" applyFill="1" applyBorder="1"/>
    <xf numFmtId="3" fontId="18" fillId="0" borderId="0" xfId="0" applyNumberFormat="1" applyFont="1" applyBorder="1"/>
    <xf numFmtId="0" fontId="13" fillId="10" borderId="0" xfId="0" applyFont="1" applyFill="1" applyBorder="1"/>
    <xf numFmtId="3" fontId="0" fillId="0" borderId="0" xfId="0" applyNumberFormat="1"/>
    <xf numFmtId="4" fontId="13" fillId="0" borderId="1" xfId="0" applyNumberFormat="1" applyFont="1" applyBorder="1"/>
    <xf numFmtId="165" fontId="4" fillId="3" borderId="0" xfId="0" applyNumberFormat="1" applyFont="1" applyFill="1" applyBorder="1"/>
    <xf numFmtId="0" fontId="4" fillId="3" borderId="0" xfId="0" applyFont="1" applyFill="1"/>
    <xf numFmtId="0" fontId="6" fillId="3" borderId="0" xfId="0" applyFont="1" applyFill="1"/>
    <xf numFmtId="0" fontId="5" fillId="3" borderId="0" xfId="0" applyFont="1" applyFill="1"/>
    <xf numFmtId="0" fontId="7" fillId="3" borderId="0" xfId="0" applyFont="1" applyFill="1"/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horizontal="left" vertical="top" wrapText="1"/>
    </xf>
    <xf numFmtId="0" fontId="10" fillId="3" borderId="0" xfId="0" applyFont="1" applyFill="1"/>
    <xf numFmtId="14" fontId="4" fillId="3" borderId="0" xfId="0" applyNumberFormat="1" applyFont="1" applyFill="1"/>
    <xf numFmtId="1" fontId="5" fillId="3" borderId="0" xfId="0" applyNumberFormat="1" applyFont="1" applyFill="1"/>
    <xf numFmtId="2" fontId="4" fillId="3" borderId="0" xfId="0" applyNumberFormat="1" applyFont="1" applyFill="1"/>
    <xf numFmtId="2" fontId="5" fillId="3" borderId="0" xfId="0" applyNumberFormat="1" applyFont="1" applyFill="1"/>
    <xf numFmtId="1" fontId="4" fillId="3" borderId="0" xfId="0" applyNumberFormat="1" applyFont="1" applyFill="1"/>
    <xf numFmtId="0" fontId="0" fillId="3" borderId="0" xfId="0" applyFill="1"/>
    <xf numFmtId="0" fontId="5" fillId="12" borderId="0" xfId="0" applyFont="1" applyFill="1" applyBorder="1"/>
    <xf numFmtId="0" fontId="20" fillId="12" borderId="0" xfId="0" applyFont="1" applyFill="1" applyBorder="1"/>
    <xf numFmtId="4" fontId="4" fillId="3" borderId="0" xfId="0" applyNumberFormat="1" applyFont="1" applyFill="1" applyBorder="1"/>
    <xf numFmtId="2" fontId="4" fillId="12" borderId="0" xfId="0" applyNumberFormat="1" applyFont="1" applyFill="1" applyBorder="1"/>
    <xf numFmtId="0" fontId="21" fillId="3" borderId="0" xfId="0" applyFont="1" applyFill="1" applyBorder="1"/>
    <xf numFmtId="2" fontId="21" fillId="3" borderId="0" xfId="0" applyNumberFormat="1" applyFont="1" applyFill="1" applyBorder="1"/>
    <xf numFmtId="166" fontId="4" fillId="3" borderId="0" xfId="0" applyNumberFormat="1" applyFont="1" applyFill="1" applyBorder="1"/>
    <xf numFmtId="1" fontId="4" fillId="12" borderId="0" xfId="0" applyNumberFormat="1" applyFont="1" applyFill="1" applyBorder="1"/>
    <xf numFmtId="167" fontId="4" fillId="3" borderId="0" xfId="0" applyNumberFormat="1" applyFont="1" applyFill="1" applyBorder="1"/>
    <xf numFmtId="165" fontId="5" fillId="3" borderId="0" xfId="0" applyNumberFormat="1" applyFont="1" applyFill="1" applyBorder="1"/>
    <xf numFmtId="0" fontId="19" fillId="0" borderId="0" xfId="3" applyFont="1"/>
  </cellXfs>
  <cellStyles count="4">
    <cellStyle name="Hyperlink" xfId="2" builtinId="8"/>
    <cellStyle name="Normal" xfId="0" builtinId="0"/>
    <cellStyle name="Normal 2" xfId="3" xr:uid="{81AB62CD-4A8A-475A-9E25-A9BC099B3D09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315788522077332"/>
          <c:y val="0.13943829630008464"/>
          <c:w val="0.52703143075123504"/>
          <c:h val="0.77754453331218043"/>
        </c:manualLayout>
      </c:layout>
      <c:areaChart>
        <c:grouping val="stacked"/>
        <c:varyColors val="0"/>
        <c:ser>
          <c:idx val="0"/>
          <c:order val="0"/>
          <c:tx>
            <c:strRef>
              <c:f>'FIG 09.1'!$B$62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cat>
            <c:numRef>
              <c:f>'FIG 09.1'!$C$61:$J$61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'FIG 09.1'!$C$62:$J$62</c:f>
              <c:numCache>
                <c:formatCode>General</c:formatCode>
                <c:ptCount val="8"/>
                <c:pt idx="0">
                  <c:v>94.614087525220668</c:v>
                </c:pt>
                <c:pt idx="1">
                  <c:v>86.338895625821692</c:v>
                </c:pt>
                <c:pt idx="2">
                  <c:v>78.3204424984784</c:v>
                </c:pt>
                <c:pt idx="3">
                  <c:v>70.538390816392223</c:v>
                </c:pt>
                <c:pt idx="4">
                  <c:v>60.005296280418406</c:v>
                </c:pt>
                <c:pt idx="5">
                  <c:v>46.450762675417259</c:v>
                </c:pt>
                <c:pt idx="6">
                  <c:v>32.460672642008682</c:v>
                </c:pt>
                <c:pt idx="7">
                  <c:v>21.215318294184364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26-4CB6-84A2-E899755F89FE}"/>
            </c:ext>
          </c:extLst>
        </c:ser>
        <c:ser>
          <c:idx val="1"/>
          <c:order val="1"/>
          <c:tx>
            <c:strRef>
              <c:f>'FIG 09.1'!$B$63</c:f>
              <c:strCache>
                <c:ptCount val="1"/>
                <c:pt idx="0">
                  <c:v> Iceland </c:v>
                </c:pt>
              </c:strCache>
            </c:strRef>
          </c:tx>
          <c:spPr>
            <a:solidFill>
              <a:srgbClr val="00678E"/>
            </a:solidFill>
            <a:ln>
              <a:solidFill>
                <a:srgbClr val="00678E"/>
              </a:solidFill>
            </a:ln>
          </c:spPr>
          <c:cat>
            <c:numRef>
              <c:f>'FIG 09.1'!$C$61:$J$61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'FIG 09.1'!$C$63:$J$63</c:f>
              <c:numCache>
                <c:formatCode>General</c:formatCode>
                <c:ptCount val="8"/>
                <c:pt idx="0">
                  <c:v>0</c:v>
                </c:pt>
                <c:pt idx="1">
                  <c:v>0.13037182148390336</c:v>
                </c:pt>
                <c:pt idx="2">
                  <c:v>0.26396114548679339</c:v>
                </c:pt>
                <c:pt idx="3">
                  <c:v>0.395527848639182</c:v>
                </c:pt>
                <c:pt idx="4">
                  <c:v>0.60264034733814653</c:v>
                </c:pt>
                <c:pt idx="5">
                  <c:v>0.85990609038215626</c:v>
                </c:pt>
                <c:pt idx="6">
                  <c:v>1.1371189656834706</c:v>
                </c:pt>
                <c:pt idx="7">
                  <c:v>1.3605136600149095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26-4CB6-84A2-E899755F89FE}"/>
            </c:ext>
          </c:extLst>
        </c:ser>
        <c:ser>
          <c:idx val="2"/>
          <c:order val="2"/>
          <c:tx>
            <c:strRef>
              <c:f>'FIG 09.1'!$B$64</c:f>
              <c:strCache>
                <c:ptCount val="1"/>
                <c:pt idx="0">
                  <c:v> Norway  </c:v>
                </c:pt>
              </c:strCache>
            </c:strRef>
          </c:tx>
          <c:spPr>
            <a:solidFill>
              <a:srgbClr val="8BC669"/>
            </a:solidFill>
            <a:ln>
              <a:solidFill>
                <a:srgbClr val="8BC669"/>
              </a:solidFill>
            </a:ln>
          </c:spPr>
          <c:cat>
            <c:numRef>
              <c:f>'FIG 09.1'!$C$61:$J$61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'FIG 09.1'!$C$64:$J$64</c:f>
              <c:numCache>
                <c:formatCode>General</c:formatCode>
                <c:ptCount val="8"/>
                <c:pt idx="0">
                  <c:v>0</c:v>
                </c:pt>
                <c:pt idx="1">
                  <c:v>1.1754828345965969</c:v>
                </c:pt>
                <c:pt idx="2">
                  <c:v>2.2816858208987689</c:v>
                </c:pt>
                <c:pt idx="3">
                  <c:v>3.3964141237823284</c:v>
                </c:pt>
                <c:pt idx="4">
                  <c:v>5.5163179837074381</c:v>
                </c:pt>
                <c:pt idx="5">
                  <c:v>8.6725315021124079</c:v>
                </c:pt>
                <c:pt idx="6">
                  <c:v>12.321279766099654</c:v>
                </c:pt>
                <c:pt idx="7">
                  <c:v>15.38513632597132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26-4CB6-84A2-E899755F89FE}"/>
            </c:ext>
          </c:extLst>
        </c:ser>
        <c:ser>
          <c:idx val="3"/>
          <c:order val="3"/>
          <c:tx>
            <c:strRef>
              <c:f>'FIG 09.1'!$B$65</c:f>
              <c:strCache>
                <c:ptCount val="1"/>
                <c:pt idx="0">
                  <c:v> Denmark  </c:v>
                </c:pt>
              </c:strCache>
            </c:strRef>
          </c:tx>
          <c:spPr>
            <a:solidFill>
              <a:srgbClr val="D87D45"/>
            </a:solidFill>
            <a:ln>
              <a:solidFill>
                <a:srgbClr val="D87D45"/>
              </a:solidFill>
            </a:ln>
          </c:spPr>
          <c:cat>
            <c:numRef>
              <c:f>'FIG 09.1'!$C$61:$J$61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'FIG 09.1'!$C$65:$J$65</c:f>
              <c:numCache>
                <c:formatCode>General</c:formatCode>
                <c:ptCount val="8"/>
                <c:pt idx="0">
                  <c:v>0</c:v>
                </c:pt>
                <c:pt idx="1">
                  <c:v>0.97734803179018215</c:v>
                </c:pt>
                <c:pt idx="2">
                  <c:v>1.983548870258069</c:v>
                </c:pt>
                <c:pt idx="3">
                  <c:v>2.9788200470148869</c:v>
                </c:pt>
                <c:pt idx="4">
                  <c:v>4.6645636120060487</c:v>
                </c:pt>
                <c:pt idx="5">
                  <c:v>6.9874613725892853</c:v>
                </c:pt>
                <c:pt idx="6">
                  <c:v>9.6324177862677658</c:v>
                </c:pt>
                <c:pt idx="7">
                  <c:v>11.808837077941828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26-4CB6-84A2-E899755F89FE}"/>
            </c:ext>
          </c:extLst>
        </c:ser>
        <c:ser>
          <c:idx val="4"/>
          <c:order val="4"/>
          <c:tx>
            <c:strRef>
              <c:f>'FIG 09.1'!$B$66</c:f>
              <c:strCache>
                <c:ptCount val="1"/>
                <c:pt idx="0">
                  <c:v> Finland  </c:v>
                </c:pt>
              </c:strCache>
            </c:strRef>
          </c:tx>
          <c:spPr>
            <a:solidFill>
              <a:srgbClr val="E5B951"/>
            </a:solidFill>
            <a:ln>
              <a:solidFill>
                <a:srgbClr val="FFC000"/>
              </a:solidFill>
            </a:ln>
          </c:spPr>
          <c:cat>
            <c:numRef>
              <c:f>'FIG 09.1'!$C$61:$J$61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'FIG 09.1'!$C$66:$J$66</c:f>
              <c:numCache>
                <c:formatCode>General</c:formatCode>
                <c:ptCount val="8"/>
                <c:pt idx="0">
                  <c:v>0</c:v>
                </c:pt>
                <c:pt idx="1">
                  <c:v>1.103123670528209</c:v>
                </c:pt>
                <c:pt idx="2">
                  <c:v>2.1976589761961431</c:v>
                </c:pt>
                <c:pt idx="3">
                  <c:v>3.2690271523207191</c:v>
                </c:pt>
                <c:pt idx="4">
                  <c:v>4.9948501212076692</c:v>
                </c:pt>
                <c:pt idx="5">
                  <c:v>7.2224847556302016</c:v>
                </c:pt>
                <c:pt idx="6">
                  <c:v>9.7205581145165212</c:v>
                </c:pt>
                <c:pt idx="7">
                  <c:v>12.011527473518942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26-4CB6-84A2-E899755F89FE}"/>
            </c:ext>
          </c:extLst>
        </c:ser>
        <c:ser>
          <c:idx val="5"/>
          <c:order val="5"/>
          <c:tx>
            <c:strRef>
              <c:f>'FIG 09.1'!$B$67</c:f>
              <c:strCache>
                <c:ptCount val="1"/>
                <c:pt idx="0">
                  <c:v> Sweden  </c:v>
                </c:pt>
              </c:strCache>
            </c:strRef>
          </c:tx>
          <c:spPr>
            <a:solidFill>
              <a:srgbClr val="488652"/>
            </a:solidFill>
            <a:ln>
              <a:solidFill>
                <a:srgbClr val="488652"/>
              </a:solidFill>
            </a:ln>
          </c:spPr>
          <c:cat>
            <c:numRef>
              <c:f>'FIG 09.1'!$C$61:$J$61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'FIG 09.1'!$C$67:$J$67</c:f>
              <c:numCache>
                <c:formatCode>General</c:formatCode>
                <c:ptCount val="8"/>
                <c:pt idx="0">
                  <c:v>0</c:v>
                </c:pt>
                <c:pt idx="1">
                  <c:v>1.9201394143433959</c:v>
                </c:pt>
                <c:pt idx="2">
                  <c:v>3.9438651590625895</c:v>
                </c:pt>
                <c:pt idx="3">
                  <c:v>5.981666747995007</c:v>
                </c:pt>
                <c:pt idx="4">
                  <c:v>9.4452049488417735</c:v>
                </c:pt>
                <c:pt idx="5">
                  <c:v>14.361162622938217</c:v>
                </c:pt>
                <c:pt idx="6">
                  <c:v>19.98544902763091</c:v>
                </c:pt>
                <c:pt idx="7">
                  <c:v>24.53332836822182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B26-4CB6-84A2-E899755F8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43944"/>
        <c:axId val="278896072"/>
      </c:areaChart>
      <c:catAx>
        <c:axId val="68643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8896072"/>
        <c:crosses val="autoZero"/>
        <c:auto val="1"/>
        <c:lblAlgn val="ctr"/>
        <c:lblOffset val="100"/>
        <c:noMultiLvlLbl val="0"/>
      </c:catAx>
      <c:valAx>
        <c:axId val="278896072"/>
        <c:scaling>
          <c:orientation val="minMax"/>
        </c:scaling>
        <c:delete val="0"/>
        <c:axPos val="l"/>
        <c:majorGridlines>
          <c:spPr>
            <a:ln w="12700" cap="rnd" cmpd="sng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     </a:t>
                </a:r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68643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7932209402207"/>
          <c:y val="0.2668687362324571"/>
          <c:w val="0.15665135479693224"/>
          <c:h val="0.34916211309876755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CO2</a:t>
            </a:r>
            <a:r>
              <a:rPr lang="da-DK" baseline="0"/>
              <a:t> </a:t>
            </a:r>
            <a:r>
              <a:rPr lang="da-DK"/>
              <a:t>emissions</a:t>
            </a:r>
            <a:r>
              <a:rPr lang="da-DK" baseline="0"/>
              <a:t> road transport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 09.2'!$B$4</c:f>
              <c:strCache>
                <c:ptCount val="1"/>
                <c:pt idx="0">
                  <c:v>Denmark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 09.2'!$C$3:$AD$3</c:f>
              <c:numCache>
                <c:formatCode>0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'FIG 09.2'!$C$4:$AD$4</c:f>
              <c:numCache>
                <c:formatCode>0</c:formatCode>
                <c:ptCount val="28"/>
                <c:pt idx="0">
                  <c:v>9.3567332399999987</c:v>
                </c:pt>
                <c:pt idx="1">
                  <c:v>9.7719856099999998</c:v>
                </c:pt>
                <c:pt idx="2">
                  <c:v>9.9456687500000012</c:v>
                </c:pt>
                <c:pt idx="3">
                  <c:v>10.070686250000001</c:v>
                </c:pt>
                <c:pt idx="4">
                  <c:v>10.56696911</c:v>
                </c:pt>
                <c:pt idx="5">
                  <c:v>10.6638696</c:v>
                </c:pt>
                <c:pt idx="6">
                  <c:v>10.842137919999999</c:v>
                </c:pt>
                <c:pt idx="7">
                  <c:v>11.055280230000001</c:v>
                </c:pt>
                <c:pt idx="8">
                  <c:v>11.244095079999999</c:v>
                </c:pt>
                <c:pt idx="9">
                  <c:v>11.390928050000001</c:v>
                </c:pt>
                <c:pt idx="10">
                  <c:v>11.28208265</c:v>
                </c:pt>
                <c:pt idx="11">
                  <c:v>11.313038039999999</c:v>
                </c:pt>
                <c:pt idx="12">
                  <c:v>11.453609029999999</c:v>
                </c:pt>
                <c:pt idx="13">
                  <c:v>11.91974727</c:v>
                </c:pt>
                <c:pt idx="14">
                  <c:v>12.2414778</c:v>
                </c:pt>
                <c:pt idx="15">
                  <c:v>12.344039889999999</c:v>
                </c:pt>
                <c:pt idx="16">
                  <c:v>12.542</c:v>
                </c:pt>
                <c:pt idx="17">
                  <c:v>13.147</c:v>
                </c:pt>
                <c:pt idx="18">
                  <c:v>12.85</c:v>
                </c:pt>
                <c:pt idx="19">
                  <c:v>12.132999999999999</c:v>
                </c:pt>
                <c:pt idx="20">
                  <c:v>12.08</c:v>
                </c:pt>
                <c:pt idx="21">
                  <c:v>11.714</c:v>
                </c:pt>
                <c:pt idx="22">
                  <c:v>10.449</c:v>
                </c:pt>
                <c:pt idx="23">
                  <c:v>10.266999999999999</c:v>
                </c:pt>
                <c:pt idx="24">
                  <c:v>10.458</c:v>
                </c:pt>
                <c:pt idx="25">
                  <c:v>10.678000000000001</c:v>
                </c:pt>
                <c:pt idx="26">
                  <c:v>10.866</c:v>
                </c:pt>
                <c:pt idx="27">
                  <c:v>11.041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31-4E1D-98E1-8E5470D8C33B}"/>
            </c:ext>
          </c:extLst>
        </c:ser>
        <c:ser>
          <c:idx val="1"/>
          <c:order val="1"/>
          <c:tx>
            <c:strRef>
              <c:f>'FIG 09.2'!$B$5</c:f>
              <c:strCache>
                <c:ptCount val="1"/>
                <c:pt idx="0">
                  <c:v>Finland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 09.2'!$C$3:$AD$3</c:f>
              <c:numCache>
                <c:formatCode>0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'FIG 09.2'!$C$5:$AD$5</c:f>
              <c:numCache>
                <c:formatCode>0</c:formatCode>
                <c:ptCount val="28"/>
                <c:pt idx="0">
                  <c:v>10.80776109</c:v>
                </c:pt>
                <c:pt idx="1">
                  <c:v>10.492372450000001</c:v>
                </c:pt>
                <c:pt idx="2">
                  <c:v>10.45760555</c:v>
                </c:pt>
                <c:pt idx="3">
                  <c:v>9.9867623299999995</c:v>
                </c:pt>
                <c:pt idx="4">
                  <c:v>10.313949500000001</c:v>
                </c:pt>
                <c:pt idx="5">
                  <c:v>10.165579939999999</c:v>
                </c:pt>
                <c:pt idx="6">
                  <c:v>10.11196829</c:v>
                </c:pt>
                <c:pt idx="7">
                  <c:v>10.598257019999998</c:v>
                </c:pt>
                <c:pt idx="8">
                  <c:v>10.70730067</c:v>
                </c:pt>
                <c:pt idx="9">
                  <c:v>10.913941999999999</c:v>
                </c:pt>
                <c:pt idx="10">
                  <c:v>10.8280236</c:v>
                </c:pt>
                <c:pt idx="11">
                  <c:v>11.018108490000001</c:v>
                </c:pt>
                <c:pt idx="12">
                  <c:v>11.24220117</c:v>
                </c:pt>
                <c:pt idx="13">
                  <c:v>11.429605240000001</c:v>
                </c:pt>
                <c:pt idx="14">
                  <c:v>11.78773573</c:v>
                </c:pt>
                <c:pt idx="15">
                  <c:v>11.812571389999999</c:v>
                </c:pt>
                <c:pt idx="16">
                  <c:v>11.831</c:v>
                </c:pt>
                <c:pt idx="17">
                  <c:v>12.21</c:v>
                </c:pt>
                <c:pt idx="18">
                  <c:v>11.694000000000001</c:v>
                </c:pt>
                <c:pt idx="19">
                  <c:v>11.156000000000001</c:v>
                </c:pt>
                <c:pt idx="20">
                  <c:v>11.599</c:v>
                </c:pt>
                <c:pt idx="21">
                  <c:v>11.423</c:v>
                </c:pt>
                <c:pt idx="22">
                  <c:v>11.194000000000001</c:v>
                </c:pt>
                <c:pt idx="23">
                  <c:v>11.086</c:v>
                </c:pt>
                <c:pt idx="24">
                  <c:v>10.016</c:v>
                </c:pt>
                <c:pt idx="25">
                  <c:v>10.035</c:v>
                </c:pt>
                <c:pt idx="26">
                  <c:v>11.273999999999999</c:v>
                </c:pt>
                <c:pt idx="27">
                  <c:v>10.656000000000001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31-4E1D-98E1-8E5470D8C33B}"/>
            </c:ext>
          </c:extLst>
        </c:ser>
        <c:ser>
          <c:idx val="2"/>
          <c:order val="2"/>
          <c:tx>
            <c:strRef>
              <c:f>'FIG 09.2'!$B$8</c:f>
              <c:strCache>
                <c:ptCount val="1"/>
                <c:pt idx="0">
                  <c:v>Sweden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 09.2'!$C$3:$AD$3</c:f>
              <c:numCache>
                <c:formatCode>0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'FIG 09.2'!$C$8:$AD$8</c:f>
              <c:numCache>
                <c:formatCode>0</c:formatCode>
                <c:ptCount val="28"/>
                <c:pt idx="0">
                  <c:v>17.17784515</c:v>
                </c:pt>
                <c:pt idx="1">
                  <c:v>17.165828470000001</c:v>
                </c:pt>
                <c:pt idx="2">
                  <c:v>18.0099901</c:v>
                </c:pt>
                <c:pt idx="3">
                  <c:v>17.287752779999998</c:v>
                </c:pt>
                <c:pt idx="4">
                  <c:v>17.79018692</c:v>
                </c:pt>
                <c:pt idx="5">
                  <c:v>17.85654203</c:v>
                </c:pt>
                <c:pt idx="6">
                  <c:v>17.605948400000003</c:v>
                </c:pt>
                <c:pt idx="7">
                  <c:v>17.60865969</c:v>
                </c:pt>
                <c:pt idx="8">
                  <c:v>17.68786832</c:v>
                </c:pt>
                <c:pt idx="9">
                  <c:v>17.965080650000001</c:v>
                </c:pt>
                <c:pt idx="10">
                  <c:v>17.892268439999999</c:v>
                </c:pt>
                <c:pt idx="11">
                  <c:v>18.097099020000002</c:v>
                </c:pt>
                <c:pt idx="12">
                  <c:v>18.573061939999999</c:v>
                </c:pt>
                <c:pt idx="13">
                  <c:v>18.756311910000001</c:v>
                </c:pt>
                <c:pt idx="14">
                  <c:v>19.064142749999998</c:v>
                </c:pt>
                <c:pt idx="15">
                  <c:v>19.269548569999998</c:v>
                </c:pt>
                <c:pt idx="16">
                  <c:v>21.324999999999999</c:v>
                </c:pt>
                <c:pt idx="17">
                  <c:v>21.408000000000001</c:v>
                </c:pt>
                <c:pt idx="18">
                  <c:v>20.949000000000002</c:v>
                </c:pt>
                <c:pt idx="19">
                  <c:v>20.405999999999999</c:v>
                </c:pt>
                <c:pt idx="20">
                  <c:v>20.626000000000001</c:v>
                </c:pt>
                <c:pt idx="21">
                  <c:v>20.18</c:v>
                </c:pt>
                <c:pt idx="22">
                  <c:v>19.477</c:v>
                </c:pt>
                <c:pt idx="23">
                  <c:v>19.151</c:v>
                </c:pt>
                <c:pt idx="24">
                  <c:v>19.420000000000002</c:v>
                </c:pt>
                <c:pt idx="25">
                  <c:v>19.089600000000001</c:v>
                </c:pt>
                <c:pt idx="26">
                  <c:v>19.327999999999999</c:v>
                </c:pt>
                <c:pt idx="27">
                  <c:v>19.071000000000002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31-4E1D-98E1-8E5470D8C33B}"/>
            </c:ext>
          </c:extLst>
        </c:ser>
        <c:ser>
          <c:idx val="3"/>
          <c:order val="3"/>
          <c:tx>
            <c:strRef>
              <c:f>'FIG 09.2'!$B$7</c:f>
              <c:strCache>
                <c:ptCount val="1"/>
                <c:pt idx="0">
                  <c:v>Norway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 09.2'!$C$3:$AD$3</c:f>
              <c:numCache>
                <c:formatCode>0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'FIG 09.2'!$C$7:$AD$7</c:f>
              <c:numCache>
                <c:formatCode>0</c:formatCode>
                <c:ptCount val="28"/>
                <c:pt idx="0">
                  <c:v>7.05</c:v>
                </c:pt>
                <c:pt idx="1">
                  <c:v>6.9349999999999996</c:v>
                </c:pt>
                <c:pt idx="2">
                  <c:v>6.968</c:v>
                </c:pt>
                <c:pt idx="3">
                  <c:v>7.14</c:v>
                </c:pt>
                <c:pt idx="4">
                  <c:v>7.0350000000000001</c:v>
                </c:pt>
                <c:pt idx="5">
                  <c:v>7.1539999999999999</c:v>
                </c:pt>
                <c:pt idx="6">
                  <c:v>7.5279999999999996</c:v>
                </c:pt>
                <c:pt idx="7">
                  <c:v>7.516</c:v>
                </c:pt>
                <c:pt idx="8">
                  <c:v>7.7510000000000003</c:v>
                </c:pt>
                <c:pt idx="9">
                  <c:v>8.1820000000000004</c:v>
                </c:pt>
                <c:pt idx="10">
                  <c:v>8.0139999999999993</c:v>
                </c:pt>
                <c:pt idx="11">
                  <c:v>8.5150000000000006</c:v>
                </c:pt>
                <c:pt idx="12">
                  <c:v>8.5950000000000006</c:v>
                </c:pt>
                <c:pt idx="13">
                  <c:v>8.7420000000000009</c:v>
                </c:pt>
                <c:pt idx="14">
                  <c:v>9.0410000000000004</c:v>
                </c:pt>
                <c:pt idx="15">
                  <c:v>9.2070000000000007</c:v>
                </c:pt>
                <c:pt idx="16">
                  <c:v>10.177</c:v>
                </c:pt>
                <c:pt idx="17">
                  <c:v>10.536</c:v>
                </c:pt>
                <c:pt idx="18">
                  <c:v>10.282</c:v>
                </c:pt>
                <c:pt idx="19">
                  <c:v>9.9890000000000008</c:v>
                </c:pt>
                <c:pt idx="20">
                  <c:v>9.5359999999999996</c:v>
                </c:pt>
                <c:pt idx="21">
                  <c:v>9.4809999999999999</c:v>
                </c:pt>
                <c:pt idx="22">
                  <c:v>9.5</c:v>
                </c:pt>
                <c:pt idx="23">
                  <c:v>9.4909999999999997</c:v>
                </c:pt>
                <c:pt idx="24">
                  <c:v>9.6319999999999997</c:v>
                </c:pt>
                <c:pt idx="25">
                  <c:v>9.6929999999999996</c:v>
                </c:pt>
                <c:pt idx="26">
                  <c:v>9.3309999999999995</c:v>
                </c:pt>
                <c:pt idx="27">
                  <c:v>8.6590000000000007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31-4E1D-98E1-8E5470D8C33B}"/>
            </c:ext>
          </c:extLst>
        </c:ser>
        <c:ser>
          <c:idx val="4"/>
          <c:order val="4"/>
          <c:tx>
            <c:v>Iceland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'FIG 09.2'!$C$6:$AD$6</c:f>
              <c:numCache>
                <c:formatCode>General</c:formatCode>
                <c:ptCount val="28"/>
                <c:pt idx="16" formatCode="0">
                  <c:v>0.82199999999999995</c:v>
                </c:pt>
                <c:pt idx="17" formatCode="0">
                  <c:v>0.88600000000000001</c:v>
                </c:pt>
                <c:pt idx="18" formatCode="0">
                  <c:v>0.83199999999999996</c:v>
                </c:pt>
                <c:pt idx="19" formatCode="0">
                  <c:v>0.83599999999999997</c:v>
                </c:pt>
                <c:pt idx="20" formatCode="0">
                  <c:v>0.78900000000000003</c:v>
                </c:pt>
                <c:pt idx="21" formatCode="0">
                  <c:v>0.78</c:v>
                </c:pt>
                <c:pt idx="22" formatCode="0">
                  <c:v>0.76800000000000002</c:v>
                </c:pt>
                <c:pt idx="23" formatCode="0">
                  <c:v>0.78100000000000003</c:v>
                </c:pt>
                <c:pt idx="24" formatCode="0">
                  <c:v>0.75900000000000001</c:v>
                </c:pt>
                <c:pt idx="25" formatCode="0">
                  <c:v>0.8</c:v>
                </c:pt>
                <c:pt idx="26" formatCode="0">
                  <c:v>0.876</c:v>
                </c:pt>
                <c:pt idx="27" formatCode="0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3D-45A4-AC3D-1DF6D59D3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7680335"/>
        <c:axId val="1190083583"/>
      </c:lineChart>
      <c:catAx>
        <c:axId val="1457680335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190083583"/>
        <c:crosses val="autoZero"/>
        <c:auto val="1"/>
        <c:lblAlgn val="ctr"/>
        <c:lblOffset val="100"/>
        <c:noMultiLvlLbl val="0"/>
      </c:catAx>
      <c:valAx>
        <c:axId val="1190083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Mt CO2</a:t>
                </a:r>
                <a:endParaRPr lang="da-DK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K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4576803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Rail-share</a:t>
            </a:r>
            <a:r>
              <a:rPr lang="da-DK" baseline="0"/>
              <a:t> of inland freight transport</a:t>
            </a:r>
            <a:endParaRPr lang="da-DK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 09.3'!$A$5</c:f>
              <c:strCache>
                <c:ptCount val="1"/>
                <c:pt idx="0">
                  <c:v>Denmark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 09.3'!$B$4:$N$4</c:f>
              <c:strCach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strCache>
            </c:strRef>
          </c:cat>
          <c:val>
            <c:numRef>
              <c:f>'FIG 09.3'!$B$5:$N$5</c:f>
              <c:numCache>
                <c:formatCode>General</c:formatCode>
                <c:ptCount val="13"/>
                <c:pt idx="0">
                  <c:v>10.6</c:v>
                </c:pt>
                <c:pt idx="1">
                  <c:v>9.6999999999999993</c:v>
                </c:pt>
                <c:pt idx="2">
                  <c:v>8.9</c:v>
                </c:pt>
                <c:pt idx="3">
                  <c:v>9</c:v>
                </c:pt>
                <c:pt idx="4">
                  <c:v>9.1</c:v>
                </c:pt>
                <c:pt idx="5">
                  <c:v>11.5</c:v>
                </c:pt>
                <c:pt idx="6">
                  <c:v>12.4</c:v>
                </c:pt>
                <c:pt idx="7">
                  <c:v>10.9</c:v>
                </c:pt>
                <c:pt idx="8">
                  <c:v>11.3</c:v>
                </c:pt>
                <c:pt idx="9">
                  <c:v>11.2</c:v>
                </c:pt>
                <c:pt idx="10">
                  <c:v>12</c:v>
                </c:pt>
                <c:pt idx="11">
                  <c:v>11.3</c:v>
                </c:pt>
                <c:pt idx="12">
                  <c:v>11.5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77-4F4C-96BF-9EE27549CF25}"/>
            </c:ext>
          </c:extLst>
        </c:ser>
        <c:ser>
          <c:idx val="1"/>
          <c:order val="1"/>
          <c:tx>
            <c:strRef>
              <c:f>'FIG 09.3'!$A$6</c:f>
              <c:strCache>
                <c:ptCount val="1"/>
                <c:pt idx="0">
                  <c:v>Finland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 09.3'!$B$4:$N$4</c:f>
              <c:strCach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strCache>
            </c:strRef>
          </c:cat>
          <c:val>
            <c:numRef>
              <c:f>'FIG 09.3'!$B$6:$N$6</c:f>
              <c:numCache>
                <c:formatCode>General</c:formatCode>
                <c:ptCount val="13"/>
                <c:pt idx="0">
                  <c:v>25.2</c:v>
                </c:pt>
                <c:pt idx="1">
                  <c:v>29.4</c:v>
                </c:pt>
                <c:pt idx="2">
                  <c:v>27.8</c:v>
                </c:pt>
                <c:pt idx="3">
                  <c:v>27.2</c:v>
                </c:pt>
                <c:pt idx="4">
                  <c:v>25.8</c:v>
                </c:pt>
                <c:pt idx="5">
                  <c:v>26.8</c:v>
                </c:pt>
                <c:pt idx="6">
                  <c:v>27.6</c:v>
                </c:pt>
                <c:pt idx="7">
                  <c:v>28.6</c:v>
                </c:pt>
                <c:pt idx="8">
                  <c:v>30.1</c:v>
                </c:pt>
                <c:pt idx="9">
                  <c:v>30.7</c:v>
                </c:pt>
                <c:pt idx="10">
                  <c:v>27</c:v>
                </c:pt>
                <c:pt idx="11">
                  <c:v>26.8</c:v>
                </c:pt>
                <c:pt idx="12">
                  <c:v>27.3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77-4F4C-96BF-9EE27549CF25}"/>
            </c:ext>
          </c:extLst>
        </c:ser>
        <c:ser>
          <c:idx val="2"/>
          <c:order val="2"/>
          <c:tx>
            <c:strRef>
              <c:f>'FIG 09.3'!$A$7</c:f>
              <c:strCache>
                <c:ptCount val="1"/>
                <c:pt idx="0">
                  <c:v>Sweden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 09.3'!$B$4:$N$4</c:f>
              <c:strCach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strCache>
            </c:strRef>
          </c:cat>
          <c:val>
            <c:numRef>
              <c:f>'FIG 09.3'!$B$7:$N$7</c:f>
              <c:numCache>
                <c:formatCode>General</c:formatCode>
                <c:ptCount val="13"/>
                <c:pt idx="0">
                  <c:v>32.4</c:v>
                </c:pt>
                <c:pt idx="1">
                  <c:v>32.200000000000003</c:v>
                </c:pt>
                <c:pt idx="2">
                  <c:v>32.700000000000003</c:v>
                </c:pt>
                <c:pt idx="3">
                  <c:v>31.9</c:v>
                </c:pt>
                <c:pt idx="4">
                  <c:v>33.299999999999997</c:v>
                </c:pt>
                <c:pt idx="5">
                  <c:v>35.6</c:v>
                </c:pt>
                <c:pt idx="6">
                  <c:v>34.799999999999997</c:v>
                </c:pt>
                <c:pt idx="7">
                  <c:v>35.799999999999997</c:v>
                </c:pt>
                <c:pt idx="8">
                  <c:v>33.700000000000003</c:v>
                </c:pt>
                <c:pt idx="9">
                  <c:v>30.4</c:v>
                </c:pt>
                <c:pt idx="10">
                  <c:v>29.5</c:v>
                </c:pt>
                <c:pt idx="11">
                  <c:v>29.5</c:v>
                </c:pt>
                <c:pt idx="12">
                  <c:v>30.2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77-4F4C-96BF-9EE27549CF25}"/>
            </c:ext>
          </c:extLst>
        </c:ser>
        <c:ser>
          <c:idx val="3"/>
          <c:order val="3"/>
          <c:tx>
            <c:strRef>
              <c:f>'FIG 09.3'!$A$8</c:f>
              <c:strCache>
                <c:ptCount val="1"/>
                <c:pt idx="0">
                  <c:v>Iceland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'FIG 09.3'!$B$4:$N$4</c:f>
              <c:strCach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strCache>
            </c:strRef>
          </c:cat>
          <c:val>
            <c:numRef>
              <c:f>'FIG 09.3'!$B$8:$N$8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177-4F4C-96BF-9EE27549CF25}"/>
            </c:ext>
          </c:extLst>
        </c:ser>
        <c:ser>
          <c:idx val="4"/>
          <c:order val="4"/>
          <c:tx>
            <c:strRef>
              <c:f>'FIG 09.3'!$A$9</c:f>
              <c:strCache>
                <c:ptCount val="1"/>
                <c:pt idx="0">
                  <c:v>Norway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'FIG 09.3'!$B$4:$N$4</c:f>
              <c:strCach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strCache>
            </c:strRef>
          </c:cat>
          <c:val>
            <c:numRef>
              <c:f>'FIG 09.3'!$B$9:$N$9</c:f>
              <c:numCache>
                <c:formatCode>General</c:formatCode>
                <c:ptCount val="13"/>
                <c:pt idx="0">
                  <c:v>15.7</c:v>
                </c:pt>
                <c:pt idx="1">
                  <c:v>15.8</c:v>
                </c:pt>
                <c:pt idx="2">
                  <c:v>16.399999999999999</c:v>
                </c:pt>
                <c:pt idx="3">
                  <c:v>15.6</c:v>
                </c:pt>
                <c:pt idx="4">
                  <c:v>16.399999999999999</c:v>
                </c:pt>
                <c:pt idx="5">
                  <c:v>15.4</c:v>
                </c:pt>
                <c:pt idx="6">
                  <c:v>15.8</c:v>
                </c:pt>
                <c:pt idx="7">
                  <c:v>14.8</c:v>
                </c:pt>
                <c:pt idx="8">
                  <c:v>13.3</c:v>
                </c:pt>
                <c:pt idx="9">
                  <c:v>13.7</c:v>
                </c:pt>
                <c:pt idx="10">
                  <c:v>12.9</c:v>
                </c:pt>
                <c:pt idx="11">
                  <c:v>13</c:v>
                </c:pt>
                <c:pt idx="12">
                  <c:v>15.2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177-4F4C-96BF-9EE27549C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9414191"/>
        <c:axId val="1"/>
      </c:lineChart>
      <c:catAx>
        <c:axId val="499414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share of inland freight transport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49941419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Rail-share</a:t>
            </a:r>
            <a:r>
              <a:rPr lang="da-DK" baseline="0"/>
              <a:t> of inland freight transport</a:t>
            </a:r>
            <a:endParaRPr lang="da-DK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[3]Sheet0!$A$5</c:f>
              <c:strCache>
                <c:ptCount val="1"/>
                <c:pt idx="0">
                  <c:v>Denmark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[3]Sheet0!$B$4:$N$4</c:f>
              <c:strCach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strCache>
            </c:strRef>
          </c:cat>
          <c:val>
            <c:numRef>
              <c:f>[3]Sheet0!$B$5:$N$5</c:f>
              <c:numCache>
                <c:formatCode>General</c:formatCode>
                <c:ptCount val="13"/>
                <c:pt idx="0">
                  <c:v>10.6</c:v>
                </c:pt>
                <c:pt idx="1">
                  <c:v>9.6999999999999993</c:v>
                </c:pt>
                <c:pt idx="2">
                  <c:v>8.9</c:v>
                </c:pt>
                <c:pt idx="3">
                  <c:v>9</c:v>
                </c:pt>
                <c:pt idx="4">
                  <c:v>9.1</c:v>
                </c:pt>
                <c:pt idx="5">
                  <c:v>11.5</c:v>
                </c:pt>
                <c:pt idx="6">
                  <c:v>12.4</c:v>
                </c:pt>
                <c:pt idx="7">
                  <c:v>10.9</c:v>
                </c:pt>
                <c:pt idx="8">
                  <c:v>11.3</c:v>
                </c:pt>
                <c:pt idx="9">
                  <c:v>11.2</c:v>
                </c:pt>
                <c:pt idx="10">
                  <c:v>12</c:v>
                </c:pt>
                <c:pt idx="11">
                  <c:v>11.3</c:v>
                </c:pt>
                <c:pt idx="12">
                  <c:v>11.5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36-48E0-9EC4-DCB369476F1C}"/>
            </c:ext>
          </c:extLst>
        </c:ser>
        <c:ser>
          <c:idx val="1"/>
          <c:order val="1"/>
          <c:tx>
            <c:strRef>
              <c:f>[3]Sheet0!$A$6</c:f>
              <c:strCache>
                <c:ptCount val="1"/>
                <c:pt idx="0">
                  <c:v>Finland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[3]Sheet0!$B$4:$N$4</c:f>
              <c:strCach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strCache>
            </c:strRef>
          </c:cat>
          <c:val>
            <c:numRef>
              <c:f>[3]Sheet0!$B$6:$N$6</c:f>
              <c:numCache>
                <c:formatCode>General</c:formatCode>
                <c:ptCount val="13"/>
                <c:pt idx="0">
                  <c:v>25.2</c:v>
                </c:pt>
                <c:pt idx="1">
                  <c:v>29.4</c:v>
                </c:pt>
                <c:pt idx="2">
                  <c:v>27.8</c:v>
                </c:pt>
                <c:pt idx="3">
                  <c:v>27.2</c:v>
                </c:pt>
                <c:pt idx="4">
                  <c:v>25.8</c:v>
                </c:pt>
                <c:pt idx="5">
                  <c:v>26.8</c:v>
                </c:pt>
                <c:pt idx="6">
                  <c:v>27.6</c:v>
                </c:pt>
                <c:pt idx="7">
                  <c:v>28.6</c:v>
                </c:pt>
                <c:pt idx="8">
                  <c:v>30.1</c:v>
                </c:pt>
                <c:pt idx="9">
                  <c:v>30.7</c:v>
                </c:pt>
                <c:pt idx="10">
                  <c:v>27</c:v>
                </c:pt>
                <c:pt idx="11">
                  <c:v>26.8</c:v>
                </c:pt>
                <c:pt idx="12">
                  <c:v>27.3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36-48E0-9EC4-DCB369476F1C}"/>
            </c:ext>
          </c:extLst>
        </c:ser>
        <c:ser>
          <c:idx val="2"/>
          <c:order val="2"/>
          <c:tx>
            <c:strRef>
              <c:f>[3]Sheet0!$A$7</c:f>
              <c:strCache>
                <c:ptCount val="1"/>
                <c:pt idx="0">
                  <c:v>Sweden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[3]Sheet0!$B$4:$N$4</c:f>
              <c:strCach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strCache>
            </c:strRef>
          </c:cat>
          <c:val>
            <c:numRef>
              <c:f>[3]Sheet0!$B$7:$N$7</c:f>
              <c:numCache>
                <c:formatCode>General</c:formatCode>
                <c:ptCount val="13"/>
                <c:pt idx="0">
                  <c:v>32.4</c:v>
                </c:pt>
                <c:pt idx="1">
                  <c:v>32.200000000000003</c:v>
                </c:pt>
                <c:pt idx="2">
                  <c:v>32.700000000000003</c:v>
                </c:pt>
                <c:pt idx="3">
                  <c:v>31.9</c:v>
                </c:pt>
                <c:pt idx="4">
                  <c:v>33.299999999999997</c:v>
                </c:pt>
                <c:pt idx="5">
                  <c:v>35.6</c:v>
                </c:pt>
                <c:pt idx="6">
                  <c:v>34.799999999999997</c:v>
                </c:pt>
                <c:pt idx="7">
                  <c:v>35.799999999999997</c:v>
                </c:pt>
                <c:pt idx="8">
                  <c:v>33.700000000000003</c:v>
                </c:pt>
                <c:pt idx="9">
                  <c:v>30.4</c:v>
                </c:pt>
                <c:pt idx="10">
                  <c:v>29.5</c:v>
                </c:pt>
                <c:pt idx="11">
                  <c:v>29.5</c:v>
                </c:pt>
                <c:pt idx="12">
                  <c:v>30.2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36-48E0-9EC4-DCB369476F1C}"/>
            </c:ext>
          </c:extLst>
        </c:ser>
        <c:ser>
          <c:idx val="3"/>
          <c:order val="3"/>
          <c:tx>
            <c:strRef>
              <c:f>[3]Sheet0!$A$8</c:f>
              <c:strCache>
                <c:ptCount val="1"/>
                <c:pt idx="0">
                  <c:v>Iceland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[3]Sheet0!$B$4:$N$4</c:f>
              <c:strCach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strCache>
            </c:strRef>
          </c:cat>
          <c:val>
            <c:numRef>
              <c:f>[3]Sheet0!$B$8:$N$8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36-48E0-9EC4-DCB369476F1C}"/>
            </c:ext>
          </c:extLst>
        </c:ser>
        <c:ser>
          <c:idx val="4"/>
          <c:order val="4"/>
          <c:tx>
            <c:strRef>
              <c:f>[3]Sheet0!$A$9</c:f>
              <c:strCache>
                <c:ptCount val="1"/>
                <c:pt idx="0">
                  <c:v>Norway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[3]Sheet0!$B$4:$N$4</c:f>
              <c:strCache>
                <c:ptCount val="13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</c:strCache>
            </c:strRef>
          </c:cat>
          <c:val>
            <c:numRef>
              <c:f>[3]Sheet0!$B$9:$N$9</c:f>
              <c:numCache>
                <c:formatCode>General</c:formatCode>
                <c:ptCount val="13"/>
                <c:pt idx="0">
                  <c:v>15.7</c:v>
                </c:pt>
                <c:pt idx="1">
                  <c:v>15.8</c:v>
                </c:pt>
                <c:pt idx="2">
                  <c:v>16.399999999999999</c:v>
                </c:pt>
                <c:pt idx="3">
                  <c:v>15.6</c:v>
                </c:pt>
                <c:pt idx="4">
                  <c:v>16.399999999999999</c:v>
                </c:pt>
                <c:pt idx="5">
                  <c:v>15.4</c:v>
                </c:pt>
                <c:pt idx="6">
                  <c:v>15.8</c:v>
                </c:pt>
                <c:pt idx="7">
                  <c:v>14.8</c:v>
                </c:pt>
                <c:pt idx="8">
                  <c:v>13.3</c:v>
                </c:pt>
                <c:pt idx="9">
                  <c:v>13.7</c:v>
                </c:pt>
                <c:pt idx="10">
                  <c:v>12.9</c:v>
                </c:pt>
                <c:pt idx="11">
                  <c:v>13</c:v>
                </c:pt>
                <c:pt idx="12">
                  <c:v>15.2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D36-48E0-9EC4-DCB369476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9414191"/>
        <c:axId val="1"/>
      </c:lineChart>
      <c:catAx>
        <c:axId val="499414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share of inland freight transport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49941419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Car share of inland passenger transport </a:t>
            </a:r>
            <a:r>
              <a:rPr lang="da-DK" baseline="0"/>
              <a:t> 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>
        <c:manualLayout>
          <c:layoutTarget val="inner"/>
          <c:xMode val="edge"/>
          <c:yMode val="edge"/>
          <c:x val="0.15938648293963253"/>
          <c:y val="0.15782407407407409"/>
          <c:w val="0.61707174103237095"/>
          <c:h val="0.68729986876640425"/>
        </c:manualLayout>
      </c:layout>
      <c:lineChart>
        <c:grouping val="standard"/>
        <c:varyColors val="0"/>
        <c:ser>
          <c:idx val="2"/>
          <c:order val="0"/>
          <c:tx>
            <c:strRef>
              <c:f>'FIG 09.5'!$A$6</c:f>
              <c:strCache>
                <c:ptCount val="1"/>
                <c:pt idx="0">
                  <c:v>Iceland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 09.5'!$B$2:$V$2</c:f>
              <c:numCache>
                <c:formatCode>General</c:formatCode>
                <c:ptCount val="21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</c:numCache>
            </c:numRef>
          </c:cat>
          <c:val>
            <c:numRef>
              <c:f>'FIG 09.5'!$B$6:$V$6</c:f>
              <c:numCache>
                <c:formatCode>General</c:formatCode>
                <c:ptCount val="21"/>
                <c:pt idx="0">
                  <c:v>88.6</c:v>
                </c:pt>
                <c:pt idx="1">
                  <c:v>88.6</c:v>
                </c:pt>
                <c:pt idx="2">
                  <c:v>88.8</c:v>
                </c:pt>
                <c:pt idx="3">
                  <c:v>88.6</c:v>
                </c:pt>
                <c:pt idx="4">
                  <c:v>88.6</c:v>
                </c:pt>
                <c:pt idx="5">
                  <c:v>88.6</c:v>
                </c:pt>
                <c:pt idx="6">
                  <c:v>88.6</c:v>
                </c:pt>
                <c:pt idx="7">
                  <c:v>88.6</c:v>
                </c:pt>
                <c:pt idx="8">
                  <c:v>88.6</c:v>
                </c:pt>
                <c:pt idx="9">
                  <c:v>88.6</c:v>
                </c:pt>
                <c:pt idx="10">
                  <c:v>88.6</c:v>
                </c:pt>
                <c:pt idx="11">
                  <c:v>88.6</c:v>
                </c:pt>
                <c:pt idx="12">
                  <c:v>88.6</c:v>
                </c:pt>
                <c:pt idx="13">
                  <c:v>88.6</c:v>
                </c:pt>
                <c:pt idx="14">
                  <c:v>88.6</c:v>
                </c:pt>
                <c:pt idx="15">
                  <c:v>88.6</c:v>
                </c:pt>
                <c:pt idx="16">
                  <c:v>88.6</c:v>
                </c:pt>
                <c:pt idx="17">
                  <c:v>88.6</c:v>
                </c:pt>
                <c:pt idx="18">
                  <c:v>88.6</c:v>
                </c:pt>
                <c:pt idx="19">
                  <c:v>88.6</c:v>
                </c:pt>
                <c:pt idx="20">
                  <c:v>88.1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A2-4906-8F0D-D3381FF7ACCF}"/>
            </c:ext>
          </c:extLst>
        </c:ser>
        <c:ser>
          <c:idx val="3"/>
          <c:order val="1"/>
          <c:tx>
            <c:strRef>
              <c:f>'FIG 09.5'!$A$7</c:f>
              <c:strCache>
                <c:ptCount val="1"/>
                <c:pt idx="0">
                  <c:v>Norway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 09.5'!$B$2:$V$2</c:f>
              <c:numCache>
                <c:formatCode>General</c:formatCode>
                <c:ptCount val="21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</c:numCache>
            </c:numRef>
          </c:cat>
          <c:val>
            <c:numRef>
              <c:f>'FIG 09.5'!$B$7:$V$7</c:f>
              <c:numCache>
                <c:formatCode>General</c:formatCode>
                <c:ptCount val="21"/>
                <c:pt idx="0">
                  <c:v>87.6</c:v>
                </c:pt>
                <c:pt idx="1">
                  <c:v>87.8</c:v>
                </c:pt>
                <c:pt idx="2">
                  <c:v>87.7</c:v>
                </c:pt>
                <c:pt idx="3">
                  <c:v>88.3</c:v>
                </c:pt>
                <c:pt idx="4">
                  <c:v>88.5</c:v>
                </c:pt>
                <c:pt idx="5">
                  <c:v>89</c:v>
                </c:pt>
                <c:pt idx="6">
                  <c:v>88.9</c:v>
                </c:pt>
                <c:pt idx="7">
                  <c:v>88.8</c:v>
                </c:pt>
                <c:pt idx="8">
                  <c:v>88.5</c:v>
                </c:pt>
                <c:pt idx="9">
                  <c:v>88.6</c:v>
                </c:pt>
                <c:pt idx="10">
                  <c:v>88.7</c:v>
                </c:pt>
                <c:pt idx="11">
                  <c:v>88.5</c:v>
                </c:pt>
                <c:pt idx="12">
                  <c:v>88.6</c:v>
                </c:pt>
                <c:pt idx="13">
                  <c:v>88.3</c:v>
                </c:pt>
                <c:pt idx="14">
                  <c:v>88.4</c:v>
                </c:pt>
                <c:pt idx="15">
                  <c:v>89.8</c:v>
                </c:pt>
                <c:pt idx="16">
                  <c:v>89.8</c:v>
                </c:pt>
                <c:pt idx="17">
                  <c:v>89.8</c:v>
                </c:pt>
                <c:pt idx="18">
                  <c:v>89.4</c:v>
                </c:pt>
                <c:pt idx="19">
                  <c:v>89</c:v>
                </c:pt>
                <c:pt idx="20">
                  <c:v>89.5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A2-4906-8F0D-D3381FF7ACCF}"/>
            </c:ext>
          </c:extLst>
        </c:ser>
        <c:ser>
          <c:idx val="4"/>
          <c:order val="2"/>
          <c:tx>
            <c:strRef>
              <c:f>'FIG 09.5'!$A$5</c:f>
              <c:strCache>
                <c:ptCount val="1"/>
                <c:pt idx="0">
                  <c:v>Sweden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'FIG 09.5'!$B$2:$V$2</c:f>
              <c:numCache>
                <c:formatCode>General</c:formatCode>
                <c:ptCount val="21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</c:numCache>
            </c:numRef>
          </c:cat>
          <c:val>
            <c:numRef>
              <c:f>'FIG 09.5'!$B$5:$V$5</c:f>
              <c:numCache>
                <c:formatCode>General</c:formatCode>
                <c:ptCount val="21"/>
                <c:pt idx="0">
                  <c:v>83.9</c:v>
                </c:pt>
                <c:pt idx="1">
                  <c:v>83.9</c:v>
                </c:pt>
                <c:pt idx="2">
                  <c:v>83.9</c:v>
                </c:pt>
                <c:pt idx="3">
                  <c:v>85.4</c:v>
                </c:pt>
                <c:pt idx="4">
                  <c:v>85.4</c:v>
                </c:pt>
                <c:pt idx="5">
                  <c:v>85.4</c:v>
                </c:pt>
                <c:pt idx="6">
                  <c:v>85.5</c:v>
                </c:pt>
                <c:pt idx="7">
                  <c:v>85.8</c:v>
                </c:pt>
                <c:pt idx="8">
                  <c:v>85.6</c:v>
                </c:pt>
                <c:pt idx="9">
                  <c:v>85.1</c:v>
                </c:pt>
                <c:pt idx="10">
                  <c:v>84.9</c:v>
                </c:pt>
                <c:pt idx="11">
                  <c:v>84.3</c:v>
                </c:pt>
                <c:pt idx="12">
                  <c:v>84.1</c:v>
                </c:pt>
                <c:pt idx="13">
                  <c:v>84</c:v>
                </c:pt>
                <c:pt idx="14">
                  <c:v>83.8</c:v>
                </c:pt>
                <c:pt idx="15">
                  <c:v>83.6</c:v>
                </c:pt>
                <c:pt idx="16">
                  <c:v>83.4</c:v>
                </c:pt>
                <c:pt idx="17">
                  <c:v>83.5</c:v>
                </c:pt>
                <c:pt idx="18">
                  <c:v>83.2</c:v>
                </c:pt>
                <c:pt idx="19">
                  <c:v>83.5</c:v>
                </c:pt>
                <c:pt idx="20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A2-4906-8F0D-D3381FF7ACCF}"/>
            </c:ext>
          </c:extLst>
        </c:ser>
        <c:ser>
          <c:idx val="1"/>
          <c:order val="3"/>
          <c:tx>
            <c:strRef>
              <c:f>'FIG 09.5'!$A$4</c:f>
              <c:strCache>
                <c:ptCount val="1"/>
                <c:pt idx="0">
                  <c:v>Finland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 09.5'!$B$2:$V$2</c:f>
              <c:numCache>
                <c:formatCode>General</c:formatCode>
                <c:ptCount val="21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</c:numCache>
            </c:numRef>
          </c:cat>
          <c:val>
            <c:numRef>
              <c:f>'FIG 09.5'!$B$4:$V$4</c:f>
              <c:numCache>
                <c:formatCode>General</c:formatCode>
                <c:ptCount val="21"/>
                <c:pt idx="0">
                  <c:v>82</c:v>
                </c:pt>
                <c:pt idx="1">
                  <c:v>82.7</c:v>
                </c:pt>
                <c:pt idx="2">
                  <c:v>83.3</c:v>
                </c:pt>
                <c:pt idx="3">
                  <c:v>83.4</c:v>
                </c:pt>
                <c:pt idx="4">
                  <c:v>83.8</c:v>
                </c:pt>
                <c:pt idx="5">
                  <c:v>84.1</c:v>
                </c:pt>
                <c:pt idx="6">
                  <c:v>84.4</c:v>
                </c:pt>
                <c:pt idx="7">
                  <c:v>84.8</c:v>
                </c:pt>
                <c:pt idx="8">
                  <c:v>84.9</c:v>
                </c:pt>
                <c:pt idx="9">
                  <c:v>84.9</c:v>
                </c:pt>
                <c:pt idx="10">
                  <c:v>84.9</c:v>
                </c:pt>
                <c:pt idx="11">
                  <c:v>84.5</c:v>
                </c:pt>
                <c:pt idx="12">
                  <c:v>84.9</c:v>
                </c:pt>
                <c:pt idx="13">
                  <c:v>84.9</c:v>
                </c:pt>
                <c:pt idx="14">
                  <c:v>85.1</c:v>
                </c:pt>
                <c:pt idx="15">
                  <c:v>84.9</c:v>
                </c:pt>
                <c:pt idx="16">
                  <c:v>84.9</c:v>
                </c:pt>
                <c:pt idx="17">
                  <c:v>85.2</c:v>
                </c:pt>
                <c:pt idx="18">
                  <c:v>85</c:v>
                </c:pt>
                <c:pt idx="19">
                  <c:v>82.5</c:v>
                </c:pt>
                <c:pt idx="20">
                  <c:v>84.2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A2-4906-8F0D-D3381FF7ACCF}"/>
            </c:ext>
          </c:extLst>
        </c:ser>
        <c:ser>
          <c:idx val="0"/>
          <c:order val="4"/>
          <c:tx>
            <c:strRef>
              <c:f>'FIG 09.5'!$A$3</c:f>
              <c:strCache>
                <c:ptCount val="1"/>
                <c:pt idx="0">
                  <c:v>Denmark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 09.5'!$B$2:$V$2</c:f>
              <c:numCache>
                <c:formatCode>General</c:formatCode>
                <c:ptCount val="21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</c:numCache>
            </c:numRef>
          </c:cat>
          <c:val>
            <c:numRef>
              <c:f>'FIG 09.5'!$B$3:$V$3</c:f>
              <c:numCache>
                <c:formatCode>General</c:formatCode>
                <c:ptCount val="21"/>
                <c:pt idx="0">
                  <c:v>79.599999999999994</c:v>
                </c:pt>
                <c:pt idx="1">
                  <c:v>79.599999999999994</c:v>
                </c:pt>
                <c:pt idx="2">
                  <c:v>80.099999999999994</c:v>
                </c:pt>
                <c:pt idx="3">
                  <c:v>79.599999999999994</c:v>
                </c:pt>
                <c:pt idx="4">
                  <c:v>79.2</c:v>
                </c:pt>
                <c:pt idx="5">
                  <c:v>79.099999999999994</c:v>
                </c:pt>
                <c:pt idx="6">
                  <c:v>79.099999999999994</c:v>
                </c:pt>
                <c:pt idx="7">
                  <c:v>79.3</c:v>
                </c:pt>
                <c:pt idx="8">
                  <c:v>79.099999999999994</c:v>
                </c:pt>
                <c:pt idx="9">
                  <c:v>79.099999999999994</c:v>
                </c:pt>
                <c:pt idx="10">
                  <c:v>79.599999999999994</c:v>
                </c:pt>
                <c:pt idx="11">
                  <c:v>79.8</c:v>
                </c:pt>
                <c:pt idx="12">
                  <c:v>80.099999999999994</c:v>
                </c:pt>
                <c:pt idx="13">
                  <c:v>79.7</c:v>
                </c:pt>
                <c:pt idx="14">
                  <c:v>80</c:v>
                </c:pt>
                <c:pt idx="15">
                  <c:v>80</c:v>
                </c:pt>
                <c:pt idx="16">
                  <c:v>79.900000000000006</c:v>
                </c:pt>
                <c:pt idx="17">
                  <c:v>80.599999999999994</c:v>
                </c:pt>
                <c:pt idx="18">
                  <c:v>80.900000000000006</c:v>
                </c:pt>
                <c:pt idx="19">
                  <c:v>81.400000000000006</c:v>
                </c:pt>
                <c:pt idx="20">
                  <c:v>81.5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A2-4906-8F0D-D3381FF7AC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5683823"/>
        <c:axId val="1444367695"/>
      </c:lineChart>
      <c:catAx>
        <c:axId val="955683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444367695"/>
        <c:crosses val="autoZero"/>
        <c:auto val="1"/>
        <c:lblAlgn val="ctr"/>
        <c:lblOffset val="100"/>
        <c:noMultiLvlLbl val="0"/>
      </c:catAx>
      <c:valAx>
        <c:axId val="1444367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share of passenger-kilometres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5683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423600174978138"/>
          <c:y val="0.11487131816856226"/>
          <c:w val="0.17631955380577427"/>
          <c:h val="0.66377588218139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Train</a:t>
            </a:r>
            <a:r>
              <a:rPr lang="en-GB" baseline="0"/>
              <a:t> share of passenger transport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 09.5'!$A$10</c:f>
              <c:strCache>
                <c:ptCount val="1"/>
                <c:pt idx="0">
                  <c:v>Denmark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 09.5'!$B$2:$V$2</c:f>
              <c:numCache>
                <c:formatCode>General</c:formatCode>
                <c:ptCount val="21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</c:numCache>
            </c:numRef>
          </c:cat>
          <c:val>
            <c:numRef>
              <c:f>'FIG 09.5'!$B$10:$V$10</c:f>
              <c:numCache>
                <c:formatCode>#,##0.0</c:formatCode>
                <c:ptCount val="21"/>
                <c:pt idx="0">
                  <c:v>8.3000000000000007</c:v>
                </c:pt>
                <c:pt idx="1">
                  <c:v>8.5</c:v>
                </c:pt>
                <c:pt idx="2">
                  <c:v>8.3000000000000007</c:v>
                </c:pt>
                <c:pt idx="3">
                  <c:v>8.6999999999999993</c:v>
                </c:pt>
                <c:pt idx="4">
                  <c:v>9.1</c:v>
                </c:pt>
                <c:pt idx="5">
                  <c:v>9.1999999999999993</c:v>
                </c:pt>
                <c:pt idx="6">
                  <c:v>9.3000000000000007</c:v>
                </c:pt>
                <c:pt idx="7">
                  <c:v>9.3000000000000007</c:v>
                </c:pt>
                <c:pt idx="8">
                  <c:v>9.5</c:v>
                </c:pt>
                <c:pt idx="9">
                  <c:v>9.6999999999999993</c:v>
                </c:pt>
                <c:pt idx="10">
                  <c:v>9.6999999999999993</c:v>
                </c:pt>
                <c:pt idx="11">
                  <c:v>9.6999999999999993</c:v>
                </c:pt>
                <c:pt idx="12">
                  <c:v>9.5</c:v>
                </c:pt>
                <c:pt idx="13">
                  <c:v>9.8000000000000007</c:v>
                </c:pt>
                <c:pt idx="14" formatCode="#,##0">
                  <c:v>10</c:v>
                </c:pt>
                <c:pt idx="15">
                  <c:v>10.199999999999999</c:v>
                </c:pt>
                <c:pt idx="16">
                  <c:v>10.3</c:v>
                </c:pt>
                <c:pt idx="17">
                  <c:v>9.6999999999999993</c:v>
                </c:pt>
                <c:pt idx="18">
                  <c:v>9.3000000000000007</c:v>
                </c:pt>
                <c:pt idx="19">
                  <c:v>8.8000000000000007</c:v>
                </c:pt>
                <c:pt idx="20">
                  <c:v>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69-4AFD-9951-FFB6DBDD4110}"/>
            </c:ext>
          </c:extLst>
        </c:ser>
        <c:ser>
          <c:idx val="1"/>
          <c:order val="1"/>
          <c:tx>
            <c:strRef>
              <c:f>'FIG 09.5'!$A$11</c:f>
              <c:strCache>
                <c:ptCount val="1"/>
                <c:pt idx="0">
                  <c:v>Finland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 09.5'!$B$2:$V$2</c:f>
              <c:numCache>
                <c:formatCode>General</c:formatCode>
                <c:ptCount val="21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</c:numCache>
            </c:numRef>
          </c:cat>
          <c:val>
            <c:numRef>
              <c:f>'FIG 09.5'!$B$11:$V$11</c:f>
              <c:numCache>
                <c:formatCode>#,##0.0</c:formatCode>
                <c:ptCount val="21"/>
                <c:pt idx="0">
                  <c:v>5.3</c:v>
                </c:pt>
                <c:pt idx="1">
                  <c:v>5.2</c:v>
                </c:pt>
                <c:pt idx="2">
                  <c:v>5.2</c:v>
                </c:pt>
                <c:pt idx="3">
                  <c:v>5.0999999999999996</c:v>
                </c:pt>
                <c:pt idx="4">
                  <c:v>4.8</c:v>
                </c:pt>
                <c:pt idx="5">
                  <c:v>4.8</c:v>
                </c:pt>
                <c:pt idx="6">
                  <c:v>4.7</c:v>
                </c:pt>
                <c:pt idx="7">
                  <c:v>4.7</c:v>
                </c:pt>
                <c:pt idx="8">
                  <c:v>4.8</c:v>
                </c:pt>
                <c:pt idx="9">
                  <c:v>4.8</c:v>
                </c:pt>
                <c:pt idx="10" formatCode="#,##0">
                  <c:v>5</c:v>
                </c:pt>
                <c:pt idx="11">
                  <c:v>5.4</c:v>
                </c:pt>
                <c:pt idx="12">
                  <c:v>5.0999999999999996</c:v>
                </c:pt>
                <c:pt idx="13">
                  <c:v>5.2</c:v>
                </c:pt>
                <c:pt idx="14" formatCode="#,##0">
                  <c:v>5</c:v>
                </c:pt>
                <c:pt idx="15">
                  <c:v>5.3</c:v>
                </c:pt>
                <c:pt idx="16">
                  <c:v>5.3</c:v>
                </c:pt>
                <c:pt idx="17" formatCode="#,##0">
                  <c:v>5</c:v>
                </c:pt>
                <c:pt idx="18">
                  <c:v>5.3</c:v>
                </c:pt>
                <c:pt idx="19">
                  <c:v>5.6</c:v>
                </c:pt>
                <c:pt idx="20">
                  <c:v>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69-4AFD-9951-FFB6DBDD4110}"/>
            </c:ext>
          </c:extLst>
        </c:ser>
        <c:ser>
          <c:idx val="2"/>
          <c:order val="2"/>
          <c:tx>
            <c:strRef>
              <c:f>'FIG 09.5'!$A$12</c:f>
              <c:strCache>
                <c:ptCount val="1"/>
                <c:pt idx="0">
                  <c:v>Sweden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 09.5'!$B$2:$V$2</c:f>
              <c:numCache>
                <c:formatCode>General</c:formatCode>
                <c:ptCount val="21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</c:numCache>
            </c:numRef>
          </c:cat>
          <c:val>
            <c:numRef>
              <c:f>'FIG 09.5'!$B$12:$V$12</c:f>
              <c:numCache>
                <c:formatCode>#,##0.0</c:formatCode>
                <c:ptCount val="21"/>
                <c:pt idx="0">
                  <c:v>6.7</c:v>
                </c:pt>
                <c:pt idx="1">
                  <c:v>6.8</c:v>
                </c:pt>
                <c:pt idx="2">
                  <c:v>7.1</c:v>
                </c:pt>
                <c:pt idx="3">
                  <c:v>6.9</c:v>
                </c:pt>
                <c:pt idx="4">
                  <c:v>7.3</c:v>
                </c:pt>
                <c:pt idx="5">
                  <c:v>7.2</c:v>
                </c:pt>
                <c:pt idx="6">
                  <c:v>7.1</c:v>
                </c:pt>
                <c:pt idx="7">
                  <c:v>6.9</c:v>
                </c:pt>
                <c:pt idx="8">
                  <c:v>7.1</c:v>
                </c:pt>
                <c:pt idx="9">
                  <c:v>7.7</c:v>
                </c:pt>
                <c:pt idx="10" formatCode="#,##0">
                  <c:v>8</c:v>
                </c:pt>
                <c:pt idx="11">
                  <c:v>8.6999999999999993</c:v>
                </c:pt>
                <c:pt idx="12">
                  <c:v>8.8000000000000007</c:v>
                </c:pt>
                <c:pt idx="13">
                  <c:v>8.6999999999999993</c:v>
                </c:pt>
                <c:pt idx="14">
                  <c:v>8.6999999999999993</c:v>
                </c:pt>
                <c:pt idx="15">
                  <c:v>9.1</c:v>
                </c:pt>
                <c:pt idx="16">
                  <c:v>9.1</c:v>
                </c:pt>
                <c:pt idx="17">
                  <c:v>9.1999999999999993</c:v>
                </c:pt>
                <c:pt idx="18">
                  <c:v>9.5</c:v>
                </c:pt>
                <c:pt idx="19">
                  <c:v>9.3000000000000007</c:v>
                </c:pt>
                <c:pt idx="20">
                  <c:v>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69-4AFD-9951-FFB6DBDD4110}"/>
            </c:ext>
          </c:extLst>
        </c:ser>
        <c:ser>
          <c:idx val="4"/>
          <c:order val="4"/>
          <c:tx>
            <c:strRef>
              <c:f>'FIG 09.5'!$A$14</c:f>
              <c:strCache>
                <c:ptCount val="1"/>
                <c:pt idx="0">
                  <c:v>Norway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'FIG 09.5'!$B$2:$V$2</c:f>
              <c:numCache>
                <c:formatCode>General</c:formatCode>
                <c:ptCount val="21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</c:numCache>
            </c:numRef>
          </c:cat>
          <c:val>
            <c:numRef>
              <c:f>'FIG 09.5'!$B$14:$V$14</c:f>
              <c:numCache>
                <c:formatCode>#,##0.0</c:formatCode>
                <c:ptCount val="21"/>
                <c:pt idx="0">
                  <c:v>4.5999999999999996</c:v>
                </c:pt>
                <c:pt idx="1">
                  <c:v>4.5999999999999996</c:v>
                </c:pt>
                <c:pt idx="2">
                  <c:v>5.0999999999999996</c:v>
                </c:pt>
                <c:pt idx="3">
                  <c:v>4.5</c:v>
                </c:pt>
                <c:pt idx="4">
                  <c:v>4.5</c:v>
                </c:pt>
                <c:pt idx="5">
                  <c:v>4.0999999999999996</c:v>
                </c:pt>
                <c:pt idx="6">
                  <c:v>4.0999999999999996</c:v>
                </c:pt>
                <c:pt idx="7">
                  <c:v>4.3</c:v>
                </c:pt>
                <c:pt idx="8">
                  <c:v>4.5</c:v>
                </c:pt>
                <c:pt idx="9">
                  <c:v>4.5999999999999996</c:v>
                </c:pt>
                <c:pt idx="10">
                  <c:v>4.5999999999999996</c:v>
                </c:pt>
                <c:pt idx="11">
                  <c:v>4.8</c:v>
                </c:pt>
                <c:pt idx="12">
                  <c:v>4.7</c:v>
                </c:pt>
                <c:pt idx="13">
                  <c:v>4.8</c:v>
                </c:pt>
                <c:pt idx="14">
                  <c:v>4.5</c:v>
                </c:pt>
                <c:pt idx="15">
                  <c:v>4.5999999999999996</c:v>
                </c:pt>
                <c:pt idx="16">
                  <c:v>4.8</c:v>
                </c:pt>
                <c:pt idx="17">
                  <c:v>4.9000000000000004</c:v>
                </c:pt>
                <c:pt idx="18">
                  <c:v>4.9000000000000004</c:v>
                </c:pt>
                <c:pt idx="19">
                  <c:v>5.0999999999999996</c:v>
                </c:pt>
                <c:pt idx="20">
                  <c:v>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069-4AFD-9951-FFB6DBDD4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98302127"/>
        <c:axId val="1276650847"/>
        <c:extLst>
          <c:ext xmlns:c15="http://schemas.microsoft.com/office/drawing/2012/chart" uri="{02D57815-91ED-43cb-92C2-25804820EDAC}">
            <c15:filteredLine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'FIG 09.5'!$A$13</c15:sqref>
                        </c15:formulaRef>
                      </c:ext>
                    </c:extLst>
                    <c:strCache>
                      <c:ptCount val="1"/>
                      <c:pt idx="0">
                        <c:v>Iceland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'FIG 09.5'!$B$2:$V$2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1997</c:v>
                      </c:pt>
                      <c:pt idx="1">
                        <c:v>1998</c:v>
                      </c:pt>
                      <c:pt idx="2">
                        <c:v>1999</c:v>
                      </c:pt>
                      <c:pt idx="3">
                        <c:v>2000</c:v>
                      </c:pt>
                      <c:pt idx="4">
                        <c:v>2001</c:v>
                      </c:pt>
                      <c:pt idx="5">
                        <c:v>2002</c:v>
                      </c:pt>
                      <c:pt idx="6">
                        <c:v>2003</c:v>
                      </c:pt>
                      <c:pt idx="7">
                        <c:v>2004</c:v>
                      </c:pt>
                      <c:pt idx="8">
                        <c:v>2005</c:v>
                      </c:pt>
                      <c:pt idx="9">
                        <c:v>2006</c:v>
                      </c:pt>
                      <c:pt idx="10">
                        <c:v>2007</c:v>
                      </c:pt>
                      <c:pt idx="11">
                        <c:v>2008</c:v>
                      </c:pt>
                      <c:pt idx="12">
                        <c:v>2009</c:v>
                      </c:pt>
                      <c:pt idx="13">
                        <c:v>2010</c:v>
                      </c:pt>
                      <c:pt idx="14">
                        <c:v>2011</c:v>
                      </c:pt>
                      <c:pt idx="15">
                        <c:v>2012</c:v>
                      </c:pt>
                      <c:pt idx="16">
                        <c:v>2013</c:v>
                      </c:pt>
                      <c:pt idx="17">
                        <c:v>2014</c:v>
                      </c:pt>
                      <c:pt idx="18">
                        <c:v>2015</c:v>
                      </c:pt>
                      <c:pt idx="19">
                        <c:v>2016</c:v>
                      </c:pt>
                      <c:pt idx="20">
                        <c:v>2017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09.5'!$B$13:$V$13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0069-4AFD-9951-FFB6DBDD4110}"/>
                  </c:ext>
                </c:extLst>
              </c15:ser>
            </c15:filteredLineSeries>
          </c:ext>
        </c:extLst>
      </c:lineChart>
      <c:catAx>
        <c:axId val="1398302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276650847"/>
        <c:crosses val="autoZero"/>
        <c:auto val="1"/>
        <c:lblAlgn val="ctr"/>
        <c:lblOffset val="100"/>
        <c:noMultiLvlLbl val="0"/>
      </c:catAx>
      <c:valAx>
        <c:axId val="1276650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3983021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16525831773519"/>
          <c:y val="6.6694380283372975E-2"/>
          <c:w val="0.65069247432902899"/>
          <c:h val="0.74514883649760477"/>
        </c:manualLayout>
      </c:layout>
      <c:lineChart>
        <c:grouping val="standard"/>
        <c:varyColors val="0"/>
        <c:ser>
          <c:idx val="0"/>
          <c:order val="0"/>
          <c:spPr>
            <a:ln w="50800">
              <a:solidFill>
                <a:srgbClr val="91547F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465-44A9-86C1-DAB70A8DFD04}"/>
            </c:ext>
          </c:extLst>
        </c:ser>
        <c:ser>
          <c:idx val="1"/>
          <c:order val="1"/>
          <c:spPr>
            <a:ln w="50800">
              <a:solidFill>
                <a:srgbClr val="00B3D2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465-44A9-86C1-DAB70A8DF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9021384"/>
        <c:axId val="279021768"/>
      </c:lineChart>
      <c:catAx>
        <c:axId val="279021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79021768"/>
        <c:crosses val="autoZero"/>
        <c:auto val="1"/>
        <c:lblAlgn val="ctr"/>
        <c:lblOffset val="100"/>
        <c:tickLblSkip val="2"/>
        <c:noMultiLvlLbl val="0"/>
      </c:catAx>
      <c:valAx>
        <c:axId val="279021768"/>
        <c:scaling>
          <c:orientation val="minMax"/>
        </c:scaling>
        <c:delete val="1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MtCO</a:t>
                </a:r>
                <a:r>
                  <a:rPr lang="en-US" baseline="-25000"/>
                  <a:t>2</a:t>
                </a:r>
                <a:r>
                  <a:rPr lang="en-US"/>
                  <a:t>-eq</a:t>
                </a:r>
                <a:endParaRPr lang="en-US" baseline="-25000"/>
              </a:p>
            </c:rich>
          </c:tx>
          <c:layout>
            <c:manualLayout>
              <c:xMode val="edge"/>
              <c:yMode val="edge"/>
              <c:x val="1.1007707118144952E-2"/>
              <c:y val="0.3649558590006539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279021384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DK"/>
    </a:p>
  </c:txPr>
  <c:printSettings>
    <c:headerFooter/>
    <c:pageMargins b="0" l="0" r="0" t="0" header="0" footer="0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511296"/>
        <c:axId val="279031664"/>
      </c:barChart>
      <c:catAx>
        <c:axId val="97511296"/>
        <c:scaling>
          <c:orientation val="minMax"/>
        </c:scaling>
        <c:delete val="0"/>
        <c:axPos val="b"/>
        <c:majorTickMark val="out"/>
        <c:minorTickMark val="none"/>
        <c:tickLblPos val="nextTo"/>
        <c:crossAx val="279031664"/>
        <c:crosses val="autoZero"/>
        <c:auto val="1"/>
        <c:lblAlgn val="ctr"/>
        <c:lblOffset val="100"/>
        <c:noMultiLvlLbl val="0"/>
      </c:catAx>
      <c:valAx>
        <c:axId val="27903166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97511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315788522077332"/>
          <c:y val="0.13943829630008464"/>
          <c:w val="0.52703143075123504"/>
          <c:h val="0.77754453331218043"/>
        </c:manualLayout>
      </c:layout>
      <c:areaChart>
        <c:grouping val="stacked"/>
        <c:varyColors val="0"/>
        <c:ser>
          <c:idx val="0"/>
          <c:order val="0"/>
          <c:tx>
            <c:strRef>
              <c:f>'[1]NETP2016 Figure 1_30'!$B$59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cat>
            <c:numRef>
              <c:f>'[1]NETP2016 Figure 1_30'!$C$58:$J$58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'[1]NETP2016 Figure 1_30'!$C$59:$J$59</c:f>
              <c:numCache>
                <c:formatCode>General</c:formatCode>
                <c:ptCount val="8"/>
                <c:pt idx="0">
                  <c:v>94.614087525220668</c:v>
                </c:pt>
                <c:pt idx="1">
                  <c:v>86.338895625821692</c:v>
                </c:pt>
                <c:pt idx="2">
                  <c:v>78.3204424984784</c:v>
                </c:pt>
                <c:pt idx="3">
                  <c:v>70.538390816392223</c:v>
                </c:pt>
                <c:pt idx="4">
                  <c:v>60.005296280418406</c:v>
                </c:pt>
                <c:pt idx="5">
                  <c:v>46.450762675417259</c:v>
                </c:pt>
                <c:pt idx="6">
                  <c:v>32.460672642008682</c:v>
                </c:pt>
                <c:pt idx="7">
                  <c:v>21.215318294184364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61-4ED4-BFE2-7818C60010A4}"/>
            </c:ext>
          </c:extLst>
        </c:ser>
        <c:ser>
          <c:idx val="1"/>
          <c:order val="1"/>
          <c:tx>
            <c:strRef>
              <c:f>'[1]NETP2016 Figure 1_30'!$B$60</c:f>
              <c:strCache>
                <c:ptCount val="1"/>
                <c:pt idx="0">
                  <c:v> Iceland </c:v>
                </c:pt>
              </c:strCache>
            </c:strRef>
          </c:tx>
          <c:spPr>
            <a:solidFill>
              <a:srgbClr val="00678E"/>
            </a:solidFill>
            <a:ln>
              <a:solidFill>
                <a:srgbClr val="00678E"/>
              </a:solidFill>
            </a:ln>
          </c:spPr>
          <c:cat>
            <c:numRef>
              <c:f>'[1]NETP2016 Figure 1_30'!$C$58:$J$58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'[1]NETP2016 Figure 1_30'!$C$60:$J$60</c:f>
              <c:numCache>
                <c:formatCode>General</c:formatCode>
                <c:ptCount val="8"/>
                <c:pt idx="0">
                  <c:v>0</c:v>
                </c:pt>
                <c:pt idx="1">
                  <c:v>0.13037182148390336</c:v>
                </c:pt>
                <c:pt idx="2">
                  <c:v>0.26396114548679339</c:v>
                </c:pt>
                <c:pt idx="3">
                  <c:v>0.395527848639182</c:v>
                </c:pt>
                <c:pt idx="4">
                  <c:v>0.60264034733814653</c:v>
                </c:pt>
                <c:pt idx="5">
                  <c:v>0.85990609038215626</c:v>
                </c:pt>
                <c:pt idx="6">
                  <c:v>1.1371189656834706</c:v>
                </c:pt>
                <c:pt idx="7">
                  <c:v>1.3605136600149095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61-4ED4-BFE2-7818C60010A4}"/>
            </c:ext>
          </c:extLst>
        </c:ser>
        <c:ser>
          <c:idx val="2"/>
          <c:order val="2"/>
          <c:tx>
            <c:strRef>
              <c:f>'[1]NETP2016 Figure 1_30'!$B$61</c:f>
              <c:strCache>
                <c:ptCount val="1"/>
                <c:pt idx="0">
                  <c:v> Norway  </c:v>
                </c:pt>
              </c:strCache>
            </c:strRef>
          </c:tx>
          <c:spPr>
            <a:solidFill>
              <a:srgbClr val="8BC669"/>
            </a:solidFill>
            <a:ln>
              <a:solidFill>
                <a:srgbClr val="8BC669"/>
              </a:solidFill>
            </a:ln>
          </c:spPr>
          <c:cat>
            <c:numRef>
              <c:f>'[1]NETP2016 Figure 1_30'!$C$58:$J$58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'[1]NETP2016 Figure 1_30'!$C$61:$J$61</c:f>
              <c:numCache>
                <c:formatCode>General</c:formatCode>
                <c:ptCount val="8"/>
                <c:pt idx="0">
                  <c:v>0</c:v>
                </c:pt>
                <c:pt idx="1">
                  <c:v>1.1754828345965969</c:v>
                </c:pt>
                <c:pt idx="2">
                  <c:v>2.2816858208987689</c:v>
                </c:pt>
                <c:pt idx="3">
                  <c:v>3.3964141237823284</c:v>
                </c:pt>
                <c:pt idx="4">
                  <c:v>5.5163179837074381</c:v>
                </c:pt>
                <c:pt idx="5">
                  <c:v>8.6725315021124079</c:v>
                </c:pt>
                <c:pt idx="6">
                  <c:v>12.321279766099654</c:v>
                </c:pt>
                <c:pt idx="7">
                  <c:v>15.38513632597132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61-4ED4-BFE2-7818C60010A4}"/>
            </c:ext>
          </c:extLst>
        </c:ser>
        <c:ser>
          <c:idx val="3"/>
          <c:order val="3"/>
          <c:tx>
            <c:strRef>
              <c:f>'[1]NETP2016 Figure 1_30'!$B$62</c:f>
              <c:strCache>
                <c:ptCount val="1"/>
                <c:pt idx="0">
                  <c:v> Denmark  </c:v>
                </c:pt>
              </c:strCache>
            </c:strRef>
          </c:tx>
          <c:spPr>
            <a:solidFill>
              <a:srgbClr val="D87D45"/>
            </a:solidFill>
            <a:ln>
              <a:solidFill>
                <a:srgbClr val="D87D45"/>
              </a:solidFill>
            </a:ln>
          </c:spPr>
          <c:cat>
            <c:numRef>
              <c:f>'[1]NETP2016 Figure 1_30'!$C$58:$J$58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'[1]NETP2016 Figure 1_30'!$C$62:$J$62</c:f>
              <c:numCache>
                <c:formatCode>General</c:formatCode>
                <c:ptCount val="8"/>
                <c:pt idx="0">
                  <c:v>0</c:v>
                </c:pt>
                <c:pt idx="1">
                  <c:v>0.97734803179018215</c:v>
                </c:pt>
                <c:pt idx="2">
                  <c:v>1.983548870258069</c:v>
                </c:pt>
                <c:pt idx="3">
                  <c:v>2.9788200470148869</c:v>
                </c:pt>
                <c:pt idx="4">
                  <c:v>4.6645636120060487</c:v>
                </c:pt>
                <c:pt idx="5">
                  <c:v>6.9874613725892853</c:v>
                </c:pt>
                <c:pt idx="6">
                  <c:v>9.6324177862677658</c:v>
                </c:pt>
                <c:pt idx="7">
                  <c:v>11.808837077941828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61-4ED4-BFE2-7818C60010A4}"/>
            </c:ext>
          </c:extLst>
        </c:ser>
        <c:ser>
          <c:idx val="4"/>
          <c:order val="4"/>
          <c:tx>
            <c:strRef>
              <c:f>'[1]NETP2016 Figure 1_30'!$B$63</c:f>
              <c:strCache>
                <c:ptCount val="1"/>
                <c:pt idx="0">
                  <c:v> Finland  </c:v>
                </c:pt>
              </c:strCache>
            </c:strRef>
          </c:tx>
          <c:spPr>
            <a:solidFill>
              <a:srgbClr val="E5B951"/>
            </a:solidFill>
            <a:ln>
              <a:solidFill>
                <a:srgbClr val="FFC000"/>
              </a:solidFill>
            </a:ln>
          </c:spPr>
          <c:cat>
            <c:numRef>
              <c:f>'[1]NETP2016 Figure 1_30'!$C$58:$J$58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'[1]NETP2016 Figure 1_30'!$C$63:$J$63</c:f>
              <c:numCache>
                <c:formatCode>General</c:formatCode>
                <c:ptCount val="8"/>
                <c:pt idx="0">
                  <c:v>0</c:v>
                </c:pt>
                <c:pt idx="1">
                  <c:v>1.103123670528209</c:v>
                </c:pt>
                <c:pt idx="2">
                  <c:v>2.1976589761961431</c:v>
                </c:pt>
                <c:pt idx="3">
                  <c:v>3.2690271523207191</c:v>
                </c:pt>
                <c:pt idx="4">
                  <c:v>4.9948501212076692</c:v>
                </c:pt>
                <c:pt idx="5">
                  <c:v>7.2224847556302016</c:v>
                </c:pt>
                <c:pt idx="6">
                  <c:v>9.7205581145165212</c:v>
                </c:pt>
                <c:pt idx="7">
                  <c:v>12.011527473518942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61-4ED4-BFE2-7818C60010A4}"/>
            </c:ext>
          </c:extLst>
        </c:ser>
        <c:ser>
          <c:idx val="5"/>
          <c:order val="5"/>
          <c:tx>
            <c:strRef>
              <c:f>'[1]NETP2016 Figure 1_30'!$B$64</c:f>
              <c:strCache>
                <c:ptCount val="1"/>
                <c:pt idx="0">
                  <c:v> Sweden  </c:v>
                </c:pt>
              </c:strCache>
            </c:strRef>
          </c:tx>
          <c:spPr>
            <a:solidFill>
              <a:srgbClr val="488652"/>
            </a:solidFill>
            <a:ln>
              <a:solidFill>
                <a:srgbClr val="488652"/>
              </a:solidFill>
            </a:ln>
          </c:spPr>
          <c:cat>
            <c:numRef>
              <c:f>'[1]NETP2016 Figure 1_30'!$C$58:$J$58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'[1]NETP2016 Figure 1_30'!$C$64:$J$64</c:f>
              <c:numCache>
                <c:formatCode>General</c:formatCode>
                <c:ptCount val="8"/>
                <c:pt idx="0">
                  <c:v>0</c:v>
                </c:pt>
                <c:pt idx="1">
                  <c:v>1.9201394143433959</c:v>
                </c:pt>
                <c:pt idx="2">
                  <c:v>3.9438651590625895</c:v>
                </c:pt>
                <c:pt idx="3">
                  <c:v>5.981666747995007</c:v>
                </c:pt>
                <c:pt idx="4">
                  <c:v>9.4452049488417735</c:v>
                </c:pt>
                <c:pt idx="5">
                  <c:v>14.361162622938217</c:v>
                </c:pt>
                <c:pt idx="6">
                  <c:v>19.98544902763091</c:v>
                </c:pt>
                <c:pt idx="7">
                  <c:v>24.53332836822182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E61-4ED4-BFE2-7818C6001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43944"/>
        <c:axId val="278896072"/>
      </c:areaChart>
      <c:catAx>
        <c:axId val="68643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8896072"/>
        <c:crosses val="autoZero"/>
        <c:auto val="1"/>
        <c:lblAlgn val="ctr"/>
        <c:lblOffset val="100"/>
        <c:noMultiLvlLbl val="0"/>
      </c:catAx>
      <c:valAx>
        <c:axId val="278896072"/>
        <c:scaling>
          <c:orientation val="minMax"/>
        </c:scaling>
        <c:delete val="0"/>
        <c:axPos val="l"/>
        <c:majorGridlines>
          <c:spPr>
            <a:ln w="12700" cap="rnd" cmpd="sng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     </a:t>
                </a:r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68643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7932209402207"/>
          <c:y val="0.2668687362324571"/>
          <c:w val="0.15665135479693224"/>
          <c:h val="0.34916211309876755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16525831773519"/>
          <c:y val="6.6694380283372975E-2"/>
          <c:w val="0.55515697497488314"/>
          <c:h val="0.73916950371803702"/>
        </c:manualLayout>
      </c:layout>
      <c:lineChart>
        <c:grouping val="standard"/>
        <c:varyColors val="0"/>
        <c:ser>
          <c:idx val="0"/>
          <c:order val="0"/>
          <c:spPr>
            <a:ln w="50800">
              <a:solidFill>
                <a:srgbClr val="91547F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1442-429C-83D1-8F66CF9D0F61}"/>
            </c:ext>
          </c:extLst>
        </c:ser>
        <c:ser>
          <c:idx val="1"/>
          <c:order val="1"/>
          <c:spPr>
            <a:ln w="50800">
              <a:solidFill>
                <a:srgbClr val="00B3D2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1442-429C-83D1-8F66CF9D0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9021384"/>
        <c:axId val="279021768"/>
      </c:lineChart>
      <c:catAx>
        <c:axId val="279021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79021768"/>
        <c:crosses val="autoZero"/>
        <c:auto val="1"/>
        <c:lblAlgn val="ctr"/>
        <c:lblOffset val="100"/>
        <c:tickLblSkip val="2"/>
        <c:noMultiLvlLbl val="0"/>
      </c:catAx>
      <c:valAx>
        <c:axId val="279021768"/>
        <c:scaling>
          <c:orientation val="minMax"/>
        </c:scaling>
        <c:delete val="1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MtCO</a:t>
                </a:r>
                <a:r>
                  <a:rPr lang="en-US" baseline="-25000"/>
                  <a:t>2</a:t>
                </a:r>
                <a:r>
                  <a:rPr lang="en-US"/>
                  <a:t>-eq</a:t>
                </a:r>
                <a:endParaRPr lang="en-US" baseline="-25000"/>
              </a:p>
            </c:rich>
          </c:tx>
          <c:layout>
            <c:manualLayout>
              <c:xMode val="edge"/>
              <c:yMode val="edge"/>
              <c:x val="1.1007707118144952E-2"/>
              <c:y val="0.3649558590006539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279021384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DK"/>
    </a:p>
  </c:txPr>
  <c:printSettings>
    <c:headerFooter/>
    <c:pageMargins b="0" l="0" r="0" t="0" header="0" footer="0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511296"/>
        <c:axId val="279031664"/>
      </c:barChart>
      <c:catAx>
        <c:axId val="97511296"/>
        <c:scaling>
          <c:orientation val="minMax"/>
        </c:scaling>
        <c:delete val="0"/>
        <c:axPos val="b"/>
        <c:majorTickMark val="out"/>
        <c:minorTickMark val="none"/>
        <c:tickLblPos val="nextTo"/>
        <c:crossAx val="279031664"/>
        <c:crosses val="autoZero"/>
        <c:auto val="1"/>
        <c:lblAlgn val="ctr"/>
        <c:lblOffset val="100"/>
        <c:noMultiLvlLbl val="0"/>
      </c:catAx>
      <c:valAx>
        <c:axId val="27903166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97511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158318445488425E-2"/>
          <c:y val="4.329659330892606E-2"/>
          <c:w val="0.55604022226196193"/>
          <c:h val="0.76197193434495802"/>
        </c:manualLayout>
      </c:layout>
      <c:areaChart>
        <c:grouping val="stacked"/>
        <c:varyColors val="0"/>
        <c:ser>
          <c:idx val="0"/>
          <c:order val="0"/>
          <c:tx>
            <c:strRef>
              <c:f>'[1]NETP2016 Figure 1_30'!$B$47</c:f>
              <c:strCache>
                <c:ptCount val="1"/>
              </c:strCache>
            </c:strRef>
          </c:tx>
          <c:spPr>
            <a:noFill/>
            <a:ln>
              <a:noFill/>
              <a:prstDash val="solid"/>
            </a:ln>
          </c:spPr>
          <c:cat>
            <c:numRef>
              <c:f>'[1]NETP2016 Figure 1_30'!$F$46:$AO$46</c:f>
              <c:numCache>
                <c:formatCode>General</c:formatCode>
                <c:ptCount val="36"/>
                <c:pt idx="0">
                  <c:v>2015</c:v>
                </c:pt>
                <c:pt idx="5">
                  <c:v>2020</c:v>
                </c:pt>
                <c:pt idx="10">
                  <c:v>2025</c:v>
                </c:pt>
                <c:pt idx="15">
                  <c:v>2030</c:v>
                </c:pt>
                <c:pt idx="20">
                  <c:v>2035</c:v>
                </c:pt>
                <c:pt idx="25">
                  <c:v>2040</c:v>
                </c:pt>
                <c:pt idx="30">
                  <c:v>2045</c:v>
                </c:pt>
                <c:pt idx="35">
                  <c:v>2050</c:v>
                </c:pt>
              </c:numCache>
            </c:numRef>
          </c:cat>
          <c:val>
            <c:numRef>
              <c:f>'[1]NETP2016 Figure 1_30'!$F$47:$AO$47</c:f>
              <c:numCache>
                <c:formatCode>General</c:formatCode>
                <c:ptCount val="36"/>
                <c:pt idx="0">
                  <c:v>93.524822817146131</c:v>
                </c:pt>
                <c:pt idx="1">
                  <c:v>92.085192553287555</c:v>
                </c:pt>
                <c:pt idx="2">
                  <c:v>90.64556228942898</c:v>
                </c:pt>
                <c:pt idx="3">
                  <c:v>89.205932025570405</c:v>
                </c:pt>
                <c:pt idx="4">
                  <c:v>87.76630176171183</c:v>
                </c:pt>
                <c:pt idx="5">
                  <c:v>86.326671497853255</c:v>
                </c:pt>
                <c:pt idx="6">
                  <c:v>84.721356083856321</c:v>
                </c:pt>
                <c:pt idx="7">
                  <c:v>83.116040669859387</c:v>
                </c:pt>
                <c:pt idx="8">
                  <c:v>81.510725255862454</c:v>
                </c:pt>
                <c:pt idx="9">
                  <c:v>79.90540984186552</c:v>
                </c:pt>
                <c:pt idx="10">
                  <c:v>78.300094427868558</c:v>
                </c:pt>
                <c:pt idx="11">
                  <c:v>76.741258452297117</c:v>
                </c:pt>
                <c:pt idx="12">
                  <c:v>75.182422476725677</c:v>
                </c:pt>
                <c:pt idx="13">
                  <c:v>73.623586501154236</c:v>
                </c:pt>
                <c:pt idx="14">
                  <c:v>72.064750525582795</c:v>
                </c:pt>
                <c:pt idx="15">
                  <c:v>70.505914550011326</c:v>
                </c:pt>
                <c:pt idx="16">
                  <c:v>68.394400146776732</c:v>
                </c:pt>
                <c:pt idx="17">
                  <c:v>66.282885743542138</c:v>
                </c:pt>
                <c:pt idx="18">
                  <c:v>64.171371340307545</c:v>
                </c:pt>
                <c:pt idx="19">
                  <c:v>62.059856937072944</c:v>
                </c:pt>
                <c:pt idx="20">
                  <c:v>59.948342533838328</c:v>
                </c:pt>
                <c:pt idx="21">
                  <c:v>57.230509266271348</c:v>
                </c:pt>
                <c:pt idx="22">
                  <c:v>54.512675998704367</c:v>
                </c:pt>
                <c:pt idx="23">
                  <c:v>51.794842731137386</c:v>
                </c:pt>
                <c:pt idx="24">
                  <c:v>49.077009463570406</c:v>
                </c:pt>
                <c:pt idx="25">
                  <c:v>46.359176196003418</c:v>
                </c:pt>
                <c:pt idx="26">
                  <c:v>43.5530243644194</c:v>
                </c:pt>
                <c:pt idx="27">
                  <c:v>40.746872532835383</c:v>
                </c:pt>
                <c:pt idx="28">
                  <c:v>37.940720701251365</c:v>
                </c:pt>
                <c:pt idx="29">
                  <c:v>35.134568869667348</c:v>
                </c:pt>
                <c:pt idx="30">
                  <c:v>32.328417038083344</c:v>
                </c:pt>
                <c:pt idx="31">
                  <c:v>30.069042617048357</c:v>
                </c:pt>
                <c:pt idx="32">
                  <c:v>27.809668196013369</c:v>
                </c:pt>
                <c:pt idx="33">
                  <c:v>25.550293774978382</c:v>
                </c:pt>
                <c:pt idx="34">
                  <c:v>23.290919353943394</c:v>
                </c:pt>
                <c:pt idx="35">
                  <c:v>21.031544932908403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C0-4462-A97E-FDF76C5B329E}"/>
            </c:ext>
          </c:extLst>
        </c:ser>
        <c:ser>
          <c:idx val="5"/>
          <c:order val="1"/>
          <c:tx>
            <c:strRef>
              <c:f>'[1]NETP2016 Figure 1_30'!$B$52</c:f>
              <c:strCache>
                <c:ptCount val="1"/>
                <c:pt idx="0">
                  <c:v>Low carbon fuels (Non-Urban) 32%</c:v>
                </c:pt>
              </c:strCache>
            </c:strRef>
          </c:tx>
          <c:spPr>
            <a:solidFill>
              <a:srgbClr val="E4A47C"/>
            </a:solidFill>
            <a:ln w="25400">
              <a:solidFill>
                <a:srgbClr val="E4A47C"/>
              </a:solidFill>
            </a:ln>
          </c:spPr>
          <c:cat>
            <c:numRef>
              <c:f>'[1]NETP2016 Figure 1_30'!$F$46:$AO$46</c:f>
              <c:numCache>
                <c:formatCode>General</c:formatCode>
                <c:ptCount val="36"/>
                <c:pt idx="0">
                  <c:v>2015</c:v>
                </c:pt>
                <c:pt idx="5">
                  <c:v>2020</c:v>
                </c:pt>
                <c:pt idx="10">
                  <c:v>2025</c:v>
                </c:pt>
                <c:pt idx="15">
                  <c:v>2030</c:v>
                </c:pt>
                <c:pt idx="20">
                  <c:v>2035</c:v>
                </c:pt>
                <c:pt idx="25">
                  <c:v>2040</c:v>
                </c:pt>
                <c:pt idx="30">
                  <c:v>2045</c:v>
                </c:pt>
                <c:pt idx="35">
                  <c:v>2050</c:v>
                </c:pt>
              </c:numCache>
            </c:numRef>
          </c:cat>
          <c:val>
            <c:numRef>
              <c:f>'[1]NETP2016 Figure 1_30'!$F$52:$AO$52</c:f>
              <c:numCache>
                <c:formatCode>General</c:formatCode>
                <c:ptCount val="36"/>
                <c:pt idx="0">
                  <c:v>0.27937166008626069</c:v>
                </c:pt>
                <c:pt idx="1">
                  <c:v>0.31973661390288527</c:v>
                </c:pt>
                <c:pt idx="2">
                  <c:v>0.36010156771950985</c:v>
                </c:pt>
                <c:pt idx="3">
                  <c:v>0.40046652153613443</c:v>
                </c:pt>
                <c:pt idx="4">
                  <c:v>0.44083147535275902</c:v>
                </c:pt>
                <c:pt idx="5">
                  <c:v>0.48119642916938349</c:v>
                </c:pt>
                <c:pt idx="6">
                  <c:v>0.66335133289951287</c:v>
                </c:pt>
                <c:pt idx="7">
                  <c:v>0.84550623662964219</c:v>
                </c:pt>
                <c:pt idx="8">
                  <c:v>1.0276611403597715</c:v>
                </c:pt>
                <c:pt idx="9">
                  <c:v>1.2098160440899008</c:v>
                </c:pt>
                <c:pt idx="10">
                  <c:v>1.3919709478200302</c:v>
                </c:pt>
                <c:pt idx="11">
                  <c:v>1.6382144779471319</c:v>
                </c:pt>
                <c:pt idx="12">
                  <c:v>1.8844580080742337</c:v>
                </c:pt>
                <c:pt idx="13">
                  <c:v>2.1307015382013357</c:v>
                </c:pt>
                <c:pt idx="14">
                  <c:v>2.3769450683284377</c:v>
                </c:pt>
                <c:pt idx="15">
                  <c:v>2.6231885984555392</c:v>
                </c:pt>
                <c:pt idx="16">
                  <c:v>3.3801930192669225</c:v>
                </c:pt>
                <c:pt idx="17">
                  <c:v>4.1371974400783058</c:v>
                </c:pt>
                <c:pt idx="18">
                  <c:v>4.8942018608896891</c:v>
                </c:pt>
                <c:pt idx="19">
                  <c:v>5.6512062817010724</c:v>
                </c:pt>
                <c:pt idx="20">
                  <c:v>6.4082107025124557</c:v>
                </c:pt>
                <c:pt idx="21">
                  <c:v>7.6937436369126857</c:v>
                </c:pt>
                <c:pt idx="22">
                  <c:v>8.9792765713129157</c:v>
                </c:pt>
                <c:pt idx="23">
                  <c:v>10.264809505713146</c:v>
                </c:pt>
                <c:pt idx="24">
                  <c:v>11.550342440113376</c:v>
                </c:pt>
                <c:pt idx="25">
                  <c:v>12.835875374513606</c:v>
                </c:pt>
                <c:pt idx="26">
                  <c:v>14.386255918683688</c:v>
                </c:pt>
                <c:pt idx="27">
                  <c:v>15.93663646285377</c:v>
                </c:pt>
                <c:pt idx="28">
                  <c:v>17.487017007023852</c:v>
                </c:pt>
                <c:pt idx="29">
                  <c:v>19.037397551193934</c:v>
                </c:pt>
                <c:pt idx="30">
                  <c:v>20.587778095364015</c:v>
                </c:pt>
                <c:pt idx="31">
                  <c:v>21.863624218173978</c:v>
                </c:pt>
                <c:pt idx="32">
                  <c:v>23.139470340983941</c:v>
                </c:pt>
                <c:pt idx="33">
                  <c:v>24.415316463793904</c:v>
                </c:pt>
                <c:pt idx="34">
                  <c:v>25.691162586603866</c:v>
                </c:pt>
                <c:pt idx="35">
                  <c:v>26.967008709413825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C0-4462-A97E-FDF76C5B329E}"/>
            </c:ext>
          </c:extLst>
        </c:ser>
        <c:ser>
          <c:idx val="2"/>
          <c:order val="2"/>
          <c:tx>
            <c:strRef>
              <c:f>'[1]NETP2016 Figure 1_30'!$B$49</c:f>
              <c:strCache>
                <c:ptCount val="1"/>
                <c:pt idx="0">
                  <c:v>Low carbon fuels (Urban) 15%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  <a:prstDash val="solid"/>
            </a:ln>
          </c:spPr>
          <c:cat>
            <c:numRef>
              <c:f>'[1]NETP2016 Figure 1_30'!$F$46:$AO$46</c:f>
              <c:numCache>
                <c:formatCode>General</c:formatCode>
                <c:ptCount val="36"/>
                <c:pt idx="0">
                  <c:v>2015</c:v>
                </c:pt>
                <c:pt idx="5">
                  <c:v>2020</c:v>
                </c:pt>
                <c:pt idx="10">
                  <c:v>2025</c:v>
                </c:pt>
                <c:pt idx="15">
                  <c:v>2030</c:v>
                </c:pt>
                <c:pt idx="20">
                  <c:v>2035</c:v>
                </c:pt>
                <c:pt idx="25">
                  <c:v>2040</c:v>
                </c:pt>
                <c:pt idx="30">
                  <c:v>2045</c:v>
                </c:pt>
                <c:pt idx="35">
                  <c:v>2050</c:v>
                </c:pt>
              </c:numCache>
            </c:numRef>
          </c:cat>
          <c:val>
            <c:numRef>
              <c:f>'[1]NETP2016 Figure 1_30'!$F$49:$AO$49</c:f>
              <c:numCache>
                <c:formatCode>General</c:formatCode>
                <c:ptCount val="36"/>
                <c:pt idx="0">
                  <c:v>0.13911352157088863</c:v>
                </c:pt>
                <c:pt idx="1">
                  <c:v>0.20532696179593396</c:v>
                </c:pt>
                <c:pt idx="2">
                  <c:v>0.27154040202097929</c:v>
                </c:pt>
                <c:pt idx="3">
                  <c:v>0.33775384224602462</c:v>
                </c:pt>
                <c:pt idx="4">
                  <c:v>0.40396728247106994</c:v>
                </c:pt>
                <c:pt idx="5">
                  <c:v>0.47018072269611522</c:v>
                </c:pt>
                <c:pt idx="6">
                  <c:v>0.54147681691590088</c:v>
                </c:pt>
                <c:pt idx="7">
                  <c:v>0.61277291113568655</c:v>
                </c:pt>
                <c:pt idx="8">
                  <c:v>0.68406900535547221</c:v>
                </c:pt>
                <c:pt idx="9">
                  <c:v>0.75536509957525788</c:v>
                </c:pt>
                <c:pt idx="10">
                  <c:v>0.82666119379504366</c:v>
                </c:pt>
                <c:pt idx="11">
                  <c:v>0.88928151894443352</c:v>
                </c:pt>
                <c:pt idx="12">
                  <c:v>0.95190184409382339</c:v>
                </c:pt>
                <c:pt idx="13">
                  <c:v>1.0145221692432131</c:v>
                </c:pt>
                <c:pt idx="14">
                  <c:v>1.0771424943926029</c:v>
                </c:pt>
                <c:pt idx="15">
                  <c:v>1.1397628195419929</c:v>
                </c:pt>
                <c:pt idx="16">
                  <c:v>1.4267349744954849</c:v>
                </c:pt>
                <c:pt idx="17">
                  <c:v>1.7137071294489772</c:v>
                </c:pt>
                <c:pt idx="18">
                  <c:v>2.0006792844024694</c:v>
                </c:pt>
                <c:pt idx="19">
                  <c:v>2.2876514393559617</c:v>
                </c:pt>
                <c:pt idx="20">
                  <c:v>2.5746235943094535</c:v>
                </c:pt>
                <c:pt idx="21">
                  <c:v>3.1792522067089584</c:v>
                </c:pt>
                <c:pt idx="22">
                  <c:v>3.7838808191084627</c:v>
                </c:pt>
                <c:pt idx="23">
                  <c:v>4.3885094315079671</c:v>
                </c:pt>
                <c:pt idx="24">
                  <c:v>4.9931380439074715</c:v>
                </c:pt>
                <c:pt idx="25">
                  <c:v>5.5977666563069768</c:v>
                </c:pt>
                <c:pt idx="26">
                  <c:v>6.4087967197232611</c:v>
                </c:pt>
                <c:pt idx="27">
                  <c:v>7.2198267831395455</c:v>
                </c:pt>
                <c:pt idx="28">
                  <c:v>8.0308568465558299</c:v>
                </c:pt>
                <c:pt idx="29">
                  <c:v>8.8418869099721142</c:v>
                </c:pt>
                <c:pt idx="30">
                  <c:v>9.6529169733884004</c:v>
                </c:pt>
                <c:pt idx="31">
                  <c:v>10.391852503231403</c:v>
                </c:pt>
                <c:pt idx="32">
                  <c:v>11.130788033074406</c:v>
                </c:pt>
                <c:pt idx="33">
                  <c:v>11.869723562917409</c:v>
                </c:pt>
                <c:pt idx="34">
                  <c:v>12.608659092760412</c:v>
                </c:pt>
                <c:pt idx="35">
                  <c:v>13.347594622603411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C0-4462-A97E-FDF76C5B329E}"/>
            </c:ext>
          </c:extLst>
        </c:ser>
        <c:ser>
          <c:idx val="6"/>
          <c:order val="3"/>
          <c:tx>
            <c:strRef>
              <c:f>'[1]NETP2016 Figure 1_30'!$B$53</c:f>
              <c:strCache>
                <c:ptCount val="1"/>
                <c:pt idx="0">
                  <c:v>Vehicle efficiency (Non-Urban) 19%</c:v>
                </c:pt>
              </c:strCache>
            </c:strRef>
          </c:tx>
          <c:spPr>
            <a:solidFill>
              <a:srgbClr val="64AC70"/>
            </a:solidFill>
            <a:ln w="25400">
              <a:solidFill>
                <a:srgbClr val="64AC70"/>
              </a:solidFill>
            </a:ln>
          </c:spPr>
          <c:cat>
            <c:numRef>
              <c:f>'[1]NETP2016 Figure 1_30'!$F$46:$AO$46</c:f>
              <c:numCache>
                <c:formatCode>General</c:formatCode>
                <c:ptCount val="36"/>
                <c:pt idx="0">
                  <c:v>2015</c:v>
                </c:pt>
                <c:pt idx="5">
                  <c:v>2020</c:v>
                </c:pt>
                <c:pt idx="10">
                  <c:v>2025</c:v>
                </c:pt>
                <c:pt idx="15">
                  <c:v>2030</c:v>
                </c:pt>
                <c:pt idx="20">
                  <c:v>2035</c:v>
                </c:pt>
                <c:pt idx="25">
                  <c:v>2040</c:v>
                </c:pt>
                <c:pt idx="30">
                  <c:v>2045</c:v>
                </c:pt>
                <c:pt idx="35">
                  <c:v>2050</c:v>
                </c:pt>
              </c:numCache>
            </c:numRef>
          </c:cat>
          <c:val>
            <c:numRef>
              <c:f>'[1]NETP2016 Figure 1_30'!$F$53:$AO$53</c:f>
              <c:numCache>
                <c:formatCode>General</c:formatCode>
                <c:ptCount val="36"/>
                <c:pt idx="0">
                  <c:v>0.35108082916954636</c:v>
                </c:pt>
                <c:pt idx="1">
                  <c:v>0.67214163587106701</c:v>
                </c:pt>
                <c:pt idx="2">
                  <c:v>0.99320244257258761</c:v>
                </c:pt>
                <c:pt idx="3">
                  <c:v>1.3142632492741082</c:v>
                </c:pt>
                <c:pt idx="4">
                  <c:v>1.6353240559756288</c:v>
                </c:pt>
                <c:pt idx="5">
                  <c:v>1.9563848626771496</c:v>
                </c:pt>
                <c:pt idx="6">
                  <c:v>2.2639234736501135</c:v>
                </c:pt>
                <c:pt idx="7">
                  <c:v>2.5714620846230773</c:v>
                </c:pt>
                <c:pt idx="8">
                  <c:v>2.8790006955960412</c:v>
                </c:pt>
                <c:pt idx="9">
                  <c:v>3.1865393065690051</c:v>
                </c:pt>
                <c:pt idx="10">
                  <c:v>3.4940779175419681</c:v>
                </c:pt>
                <c:pt idx="11">
                  <c:v>3.743958040464523</c:v>
                </c:pt>
                <c:pt idx="12">
                  <c:v>3.9938381633870779</c:v>
                </c:pt>
                <c:pt idx="13">
                  <c:v>4.2437182863096323</c:v>
                </c:pt>
                <c:pt idx="14">
                  <c:v>4.4935984092321872</c:v>
                </c:pt>
                <c:pt idx="15">
                  <c:v>4.7434785321547421</c:v>
                </c:pt>
                <c:pt idx="16">
                  <c:v>4.9539926428762788</c:v>
                </c:pt>
                <c:pt idx="17">
                  <c:v>5.1645067535978155</c:v>
                </c:pt>
                <c:pt idx="18">
                  <c:v>5.3750208643193522</c:v>
                </c:pt>
                <c:pt idx="19">
                  <c:v>5.5855349750408889</c:v>
                </c:pt>
                <c:pt idx="20">
                  <c:v>5.7960490857624265</c:v>
                </c:pt>
                <c:pt idx="21">
                  <c:v>5.9618088107763914</c:v>
                </c:pt>
                <c:pt idx="22">
                  <c:v>6.1275685357903562</c:v>
                </c:pt>
                <c:pt idx="23">
                  <c:v>6.2933282608043211</c:v>
                </c:pt>
                <c:pt idx="24">
                  <c:v>6.4590879858182859</c:v>
                </c:pt>
                <c:pt idx="25">
                  <c:v>6.6248477108322525</c:v>
                </c:pt>
                <c:pt idx="26">
                  <c:v>6.7579295480454205</c:v>
                </c:pt>
                <c:pt idx="27">
                  <c:v>6.8910113852585884</c:v>
                </c:pt>
                <c:pt idx="28">
                  <c:v>7.0240932224717563</c:v>
                </c:pt>
                <c:pt idx="29">
                  <c:v>7.1571750596849242</c:v>
                </c:pt>
                <c:pt idx="30">
                  <c:v>7.2902568968980912</c:v>
                </c:pt>
                <c:pt idx="31">
                  <c:v>7.4036273311730101</c:v>
                </c:pt>
                <c:pt idx="32">
                  <c:v>7.516997765447929</c:v>
                </c:pt>
                <c:pt idx="33">
                  <c:v>7.6303681997228479</c:v>
                </c:pt>
                <c:pt idx="34">
                  <c:v>7.7437386339977667</c:v>
                </c:pt>
                <c:pt idx="35">
                  <c:v>7.8571090682726847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C0-4462-A97E-FDF76C5B329E}"/>
            </c:ext>
          </c:extLst>
        </c:ser>
        <c:ser>
          <c:idx val="3"/>
          <c:order val="4"/>
          <c:tx>
            <c:strRef>
              <c:f>'[1]NETP2016 Figure 1_30'!$B$50</c:f>
              <c:strCache>
                <c:ptCount val="1"/>
                <c:pt idx="0">
                  <c:v>Vehicle efficiency (Urban) 16%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2"/>
              </a:solidFill>
              <a:prstDash val="solid"/>
            </a:ln>
          </c:spPr>
          <c:cat>
            <c:numRef>
              <c:f>'[1]NETP2016 Figure 1_30'!$F$46:$AO$46</c:f>
              <c:numCache>
                <c:formatCode>General</c:formatCode>
                <c:ptCount val="36"/>
                <c:pt idx="0">
                  <c:v>2015</c:v>
                </c:pt>
                <c:pt idx="5">
                  <c:v>2020</c:v>
                </c:pt>
                <c:pt idx="10">
                  <c:v>2025</c:v>
                </c:pt>
                <c:pt idx="15">
                  <c:v>2030</c:v>
                </c:pt>
                <c:pt idx="20">
                  <c:v>2035</c:v>
                </c:pt>
                <c:pt idx="25">
                  <c:v>2040</c:v>
                </c:pt>
                <c:pt idx="30">
                  <c:v>2045</c:v>
                </c:pt>
                <c:pt idx="35">
                  <c:v>2050</c:v>
                </c:pt>
              </c:numCache>
            </c:numRef>
          </c:cat>
          <c:val>
            <c:numRef>
              <c:f>'[1]NETP2016 Figure 1_30'!$F$50:$AO$50</c:f>
              <c:numCache>
                <c:formatCode>General</c:formatCode>
                <c:ptCount val="36"/>
                <c:pt idx="0">
                  <c:v>0.11445963284187163</c:v>
                </c:pt>
                <c:pt idx="1">
                  <c:v>0.26144321624140232</c:v>
                </c:pt>
                <c:pt idx="2">
                  <c:v>0.40842679964093298</c:v>
                </c:pt>
                <c:pt idx="3">
                  <c:v>0.55541038304046364</c:v>
                </c:pt>
                <c:pt idx="4">
                  <c:v>0.7023939664399943</c:v>
                </c:pt>
                <c:pt idx="5">
                  <c:v>0.84937754983952496</c:v>
                </c:pt>
                <c:pt idx="6">
                  <c:v>1.0423110504044029</c:v>
                </c:pt>
                <c:pt idx="7">
                  <c:v>1.2352445509692809</c:v>
                </c:pt>
                <c:pt idx="8">
                  <c:v>1.4281780515341589</c:v>
                </c:pt>
                <c:pt idx="9">
                  <c:v>1.6211115520990369</c:v>
                </c:pt>
                <c:pt idx="10">
                  <c:v>1.8140450526639147</c:v>
                </c:pt>
                <c:pt idx="11">
                  <c:v>2.0579846524401946</c:v>
                </c:pt>
                <c:pt idx="12">
                  <c:v>2.3019242522164745</c:v>
                </c:pt>
                <c:pt idx="13">
                  <c:v>2.5458638519927543</c:v>
                </c:pt>
                <c:pt idx="14">
                  <c:v>2.7898034517690342</c:v>
                </c:pt>
                <c:pt idx="15">
                  <c:v>3.0337430515453145</c:v>
                </c:pt>
                <c:pt idx="16">
                  <c:v>3.3767014895122092</c:v>
                </c:pt>
                <c:pt idx="17">
                  <c:v>3.7196599274791038</c:v>
                </c:pt>
                <c:pt idx="18">
                  <c:v>4.0626183654459984</c:v>
                </c:pt>
                <c:pt idx="19">
                  <c:v>4.4055768034128935</c:v>
                </c:pt>
                <c:pt idx="20">
                  <c:v>4.7485352413797877</c:v>
                </c:pt>
                <c:pt idx="21">
                  <c:v>5.0815652526554693</c:v>
                </c:pt>
                <c:pt idx="22">
                  <c:v>5.414595263931151</c:v>
                </c:pt>
                <c:pt idx="23">
                  <c:v>5.7476252752068326</c:v>
                </c:pt>
                <c:pt idx="24">
                  <c:v>6.0806552864825143</c:v>
                </c:pt>
                <c:pt idx="25">
                  <c:v>6.4136852977581942</c:v>
                </c:pt>
                <c:pt idx="26">
                  <c:v>6.7063234869095165</c:v>
                </c:pt>
                <c:pt idx="27">
                  <c:v>6.9989616760608389</c:v>
                </c:pt>
                <c:pt idx="28">
                  <c:v>7.2915998652121612</c:v>
                </c:pt>
                <c:pt idx="29">
                  <c:v>7.5842380543634835</c:v>
                </c:pt>
                <c:pt idx="30">
                  <c:v>7.8768762435148059</c:v>
                </c:pt>
                <c:pt idx="31">
                  <c:v>8.1021348216773745</c:v>
                </c:pt>
                <c:pt idx="32">
                  <c:v>8.3273933998399432</c:v>
                </c:pt>
                <c:pt idx="33">
                  <c:v>8.5526519780025119</c:v>
                </c:pt>
                <c:pt idx="34">
                  <c:v>8.7779105561650805</c:v>
                </c:pt>
                <c:pt idx="35">
                  <c:v>9.0031691343276528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C0-4462-A97E-FDF76C5B329E}"/>
            </c:ext>
          </c:extLst>
        </c:ser>
        <c:ser>
          <c:idx val="4"/>
          <c:order val="5"/>
          <c:tx>
            <c:strRef>
              <c:f>'[1]NETP2016 Figure 1_30'!$B$51</c:f>
              <c:strCache>
                <c:ptCount val="1"/>
                <c:pt idx="0">
                  <c:v>Avoid/Shift (Non-Urban) 11%</c:v>
                </c:pt>
              </c:strCache>
            </c:strRef>
          </c:tx>
          <c:spPr>
            <a:solidFill>
              <a:srgbClr val="0092CC"/>
            </a:solidFill>
            <a:ln w="25400">
              <a:solidFill>
                <a:srgbClr val="0092CC"/>
              </a:solidFill>
            </a:ln>
          </c:spPr>
          <c:cat>
            <c:numRef>
              <c:f>'[1]NETP2016 Figure 1_30'!$F$46:$AO$46</c:f>
              <c:numCache>
                <c:formatCode>General</c:formatCode>
                <c:ptCount val="36"/>
                <c:pt idx="0">
                  <c:v>2015</c:v>
                </c:pt>
                <c:pt idx="5">
                  <c:v>2020</c:v>
                </c:pt>
                <c:pt idx="10">
                  <c:v>2025</c:v>
                </c:pt>
                <c:pt idx="15">
                  <c:v>2030</c:v>
                </c:pt>
                <c:pt idx="20">
                  <c:v>2035</c:v>
                </c:pt>
                <c:pt idx="25">
                  <c:v>2040</c:v>
                </c:pt>
                <c:pt idx="30">
                  <c:v>2045</c:v>
                </c:pt>
                <c:pt idx="35">
                  <c:v>2050</c:v>
                </c:pt>
              </c:numCache>
            </c:numRef>
          </c:cat>
          <c:val>
            <c:numRef>
              <c:f>'[1]NETP2016 Figure 1_30'!$F$51:$AO$51</c:f>
              <c:numCache>
                <c:formatCode>General</c:formatCode>
                <c:ptCount val="36"/>
                <c:pt idx="0">
                  <c:v>0.14127907615591301</c:v>
                </c:pt>
                <c:pt idx="1">
                  <c:v>0.31262312884742033</c:v>
                </c:pt>
                <c:pt idx="2">
                  <c:v>0.48396718153892765</c:v>
                </c:pt>
                <c:pt idx="3">
                  <c:v>0.65531123423043502</c:v>
                </c:pt>
                <c:pt idx="4">
                  <c:v>0.82665528692194234</c:v>
                </c:pt>
                <c:pt idx="5">
                  <c:v>0.99799933961344955</c:v>
                </c:pt>
                <c:pt idx="6">
                  <c:v>1.2042624617551798</c:v>
                </c:pt>
                <c:pt idx="7">
                  <c:v>1.41052558389691</c:v>
                </c:pt>
                <c:pt idx="8">
                  <c:v>1.6167887060386401</c:v>
                </c:pt>
                <c:pt idx="9">
                  <c:v>1.8230518281803703</c:v>
                </c:pt>
                <c:pt idx="10">
                  <c:v>2.0293149503221004</c:v>
                </c:pt>
                <c:pt idx="11">
                  <c:v>2.1903467487259674</c:v>
                </c:pt>
                <c:pt idx="12">
                  <c:v>2.3513785471298343</c:v>
                </c:pt>
                <c:pt idx="13">
                  <c:v>2.5124103455337012</c:v>
                </c:pt>
                <c:pt idx="14">
                  <c:v>2.6734421439375682</c:v>
                </c:pt>
                <c:pt idx="15">
                  <c:v>2.834473942341436</c:v>
                </c:pt>
                <c:pt idx="16">
                  <c:v>2.9705120822165836</c:v>
                </c:pt>
                <c:pt idx="17">
                  <c:v>3.1065502220917312</c:v>
                </c:pt>
                <c:pt idx="18">
                  <c:v>3.2425883619668787</c:v>
                </c:pt>
                <c:pt idx="19">
                  <c:v>3.3786265018420263</c:v>
                </c:pt>
                <c:pt idx="20">
                  <c:v>3.5146646417171734</c:v>
                </c:pt>
                <c:pt idx="21">
                  <c:v>3.6266337603411887</c:v>
                </c:pt>
                <c:pt idx="22">
                  <c:v>3.7386028789652039</c:v>
                </c:pt>
                <c:pt idx="23">
                  <c:v>3.8505719975892192</c:v>
                </c:pt>
                <c:pt idx="24">
                  <c:v>3.9625411162132345</c:v>
                </c:pt>
                <c:pt idx="25">
                  <c:v>4.0745102348372502</c:v>
                </c:pt>
                <c:pt idx="26">
                  <c:v>4.1625755269357381</c:v>
                </c:pt>
                <c:pt idx="27">
                  <c:v>4.250640819034226</c:v>
                </c:pt>
                <c:pt idx="28">
                  <c:v>4.3387061111327139</c:v>
                </c:pt>
                <c:pt idx="29">
                  <c:v>4.4267714032312018</c:v>
                </c:pt>
                <c:pt idx="30">
                  <c:v>4.5148366953296879</c:v>
                </c:pt>
                <c:pt idx="31">
                  <c:v>4.591489757156884</c:v>
                </c:pt>
                <c:pt idx="32">
                  <c:v>4.6681428189840801</c:v>
                </c:pt>
                <c:pt idx="33">
                  <c:v>4.7447958808112762</c:v>
                </c:pt>
                <c:pt idx="34">
                  <c:v>4.8214489426384723</c:v>
                </c:pt>
                <c:pt idx="35">
                  <c:v>4.8981020044656685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C0-4462-A97E-FDF76C5B329E}"/>
            </c:ext>
          </c:extLst>
        </c:ser>
        <c:ser>
          <c:idx val="1"/>
          <c:order val="6"/>
          <c:tx>
            <c:strRef>
              <c:f>'[1]NETP2016 Figure 1_30'!$B$48</c:f>
              <c:strCache>
                <c:ptCount val="1"/>
                <c:pt idx="0">
                  <c:v>Avoid/Shift (Urban) 7%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  <a:prstDash val="solid"/>
            </a:ln>
          </c:spPr>
          <c:cat>
            <c:numRef>
              <c:f>'[1]NETP2016 Figure 1_30'!$F$46:$AO$46</c:f>
              <c:numCache>
                <c:formatCode>General</c:formatCode>
                <c:ptCount val="36"/>
                <c:pt idx="0">
                  <c:v>2015</c:v>
                </c:pt>
                <c:pt idx="5">
                  <c:v>2020</c:v>
                </c:pt>
                <c:pt idx="10">
                  <c:v>2025</c:v>
                </c:pt>
                <c:pt idx="15">
                  <c:v>2030</c:v>
                </c:pt>
                <c:pt idx="20">
                  <c:v>2035</c:v>
                </c:pt>
                <c:pt idx="25">
                  <c:v>2040</c:v>
                </c:pt>
                <c:pt idx="30">
                  <c:v>2045</c:v>
                </c:pt>
                <c:pt idx="35">
                  <c:v>2050</c:v>
                </c:pt>
              </c:numCache>
            </c:numRef>
          </c:cat>
          <c:val>
            <c:numRef>
              <c:f>'[1]NETP2016 Figure 1_30'!$F$48:$AO$48</c:f>
              <c:numCache>
                <c:formatCode>General</c:formatCode>
                <c:ptCount val="36"/>
                <c:pt idx="0">
                  <c:v>6.0550763288323227E-2</c:v>
                </c:pt>
                <c:pt idx="1">
                  <c:v>0.15759892454058527</c:v>
                </c:pt>
                <c:pt idx="2">
                  <c:v>0.25464708579284734</c:v>
                </c:pt>
                <c:pt idx="3">
                  <c:v>0.3516952470451094</c:v>
                </c:pt>
                <c:pt idx="4">
                  <c:v>0.44874340829737147</c:v>
                </c:pt>
                <c:pt idx="5">
                  <c:v>0.54579156954963348</c:v>
                </c:pt>
                <c:pt idx="6">
                  <c:v>0.65767479953166175</c:v>
                </c:pt>
                <c:pt idx="7">
                  <c:v>0.76955802951369001</c:v>
                </c:pt>
                <c:pt idx="8">
                  <c:v>0.88144125949571828</c:v>
                </c:pt>
                <c:pt idx="9">
                  <c:v>0.99332448947774654</c:v>
                </c:pt>
                <c:pt idx="10">
                  <c:v>1.1052077194597749</c:v>
                </c:pt>
                <c:pt idx="11">
                  <c:v>1.2124845910277642</c:v>
                </c:pt>
                <c:pt idx="12">
                  <c:v>1.3197614625957534</c:v>
                </c:pt>
                <c:pt idx="13">
                  <c:v>1.4270383341637427</c:v>
                </c:pt>
                <c:pt idx="14">
                  <c:v>1.534315205731732</c:v>
                </c:pt>
                <c:pt idx="15">
                  <c:v>1.6415920772997217</c:v>
                </c:pt>
                <c:pt idx="16">
                  <c:v>1.7534402892621344</c:v>
                </c:pt>
                <c:pt idx="17">
                  <c:v>1.865288501224547</c:v>
                </c:pt>
                <c:pt idx="18">
                  <c:v>1.9771367131869597</c:v>
                </c:pt>
                <c:pt idx="19">
                  <c:v>2.0889849251493722</c:v>
                </c:pt>
                <c:pt idx="20">
                  <c:v>2.2008331371117849</c:v>
                </c:pt>
                <c:pt idx="21">
                  <c:v>2.2831576349017149</c:v>
                </c:pt>
                <c:pt idx="22">
                  <c:v>2.3654821326916449</c:v>
                </c:pt>
                <c:pt idx="23">
                  <c:v>2.4478066304815749</c:v>
                </c:pt>
                <c:pt idx="24">
                  <c:v>2.5301311282715049</c:v>
                </c:pt>
                <c:pt idx="25">
                  <c:v>2.6124556260614344</c:v>
                </c:pt>
                <c:pt idx="26">
                  <c:v>2.6843614914795131</c:v>
                </c:pt>
                <c:pt idx="27">
                  <c:v>2.7562673568975917</c:v>
                </c:pt>
                <c:pt idx="28">
                  <c:v>2.8281732223156704</c:v>
                </c:pt>
                <c:pt idx="29">
                  <c:v>2.900079087733749</c:v>
                </c:pt>
                <c:pt idx="30">
                  <c:v>2.9719849531518276</c:v>
                </c:pt>
                <c:pt idx="31">
                  <c:v>3.0129641631182524</c:v>
                </c:pt>
                <c:pt idx="32">
                  <c:v>3.0539433730846772</c:v>
                </c:pt>
                <c:pt idx="33">
                  <c:v>3.094922583051102</c:v>
                </c:pt>
                <c:pt idx="34">
                  <c:v>3.1359017930175268</c:v>
                </c:pt>
                <c:pt idx="35">
                  <c:v>3.1768810029839516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C0-4462-A97E-FDF76C5B3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35536"/>
        <c:axId val="68810816"/>
      </c:areaChart>
      <c:catAx>
        <c:axId val="6863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68810816"/>
        <c:crossesAt val="0"/>
        <c:auto val="1"/>
        <c:lblAlgn val="ctr"/>
        <c:lblOffset val="100"/>
        <c:tickLblSkip val="1"/>
        <c:tickMarkSkip val="5"/>
        <c:noMultiLvlLbl val="0"/>
      </c:catAx>
      <c:valAx>
        <c:axId val="68810816"/>
        <c:scaling>
          <c:orientation val="minMax"/>
          <c:max val="100"/>
        </c:scaling>
        <c:delete val="1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crossAx val="68635536"/>
        <c:crosses val="autoZero"/>
        <c:crossBetween val="midCat"/>
      </c:valAx>
      <c:spPr>
        <a:noFill/>
      </c:spPr>
    </c:plotArea>
    <c:legend>
      <c:legendPos val="r"/>
      <c:legendEntry>
        <c:idx val="6"/>
        <c:delete val="1"/>
      </c:legendEntry>
      <c:layout>
        <c:manualLayout>
          <c:xMode val="edge"/>
          <c:yMode val="edge"/>
          <c:x val="0.71328558626992822"/>
          <c:y val="4.4598401012387934E-2"/>
          <c:w val="0.27010775899404643"/>
          <c:h val="0.7539957482358034"/>
        </c:manualLayout>
      </c:layout>
      <c:overlay val="0"/>
      <c:txPr>
        <a:bodyPr/>
        <a:lstStyle/>
        <a:p>
          <a:pPr>
            <a:defRPr sz="900"/>
          </a:pPr>
          <a:endParaRPr lang="en-DK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158318445488425E-2"/>
          <c:y val="4.329659330892606E-2"/>
          <c:w val="0.55604022226196193"/>
          <c:h val="0.76197193434495802"/>
        </c:manualLayout>
      </c:layout>
      <c:areaChart>
        <c:grouping val="stacked"/>
        <c:varyColors val="0"/>
        <c:ser>
          <c:idx val="0"/>
          <c:order val="0"/>
          <c:tx>
            <c:strRef>
              <c:f>'FIG 09.1'!$B$48</c:f>
              <c:strCache>
                <c:ptCount val="1"/>
                <c:pt idx="0">
                  <c:v>Nordic scenarios</c:v>
                </c:pt>
              </c:strCache>
            </c:strRef>
          </c:tx>
          <c:spPr>
            <a:noFill/>
            <a:ln>
              <a:noFill/>
              <a:prstDash val="solid"/>
            </a:ln>
          </c:spPr>
          <c:cat>
            <c:numRef>
              <c:f>'FIG 09.1'!$F$46:$AO$46</c:f>
              <c:numCache>
                <c:formatCode>0</c:formatCode>
                <c:ptCount val="36"/>
                <c:pt idx="0" formatCode="General">
                  <c:v>2015</c:v>
                </c:pt>
                <c:pt idx="1">
                  <c:v>2016</c:v>
                </c:pt>
                <c:pt idx="2">
                  <c:v>2017</c:v>
                </c:pt>
                <c:pt idx="5" formatCode="General">
                  <c:v>2020</c:v>
                </c:pt>
                <c:pt idx="10" formatCode="General">
                  <c:v>2025</c:v>
                </c:pt>
                <c:pt idx="15" formatCode="General">
                  <c:v>2030</c:v>
                </c:pt>
                <c:pt idx="20" formatCode="General">
                  <c:v>2035</c:v>
                </c:pt>
                <c:pt idx="25" formatCode="General">
                  <c:v>2040</c:v>
                </c:pt>
                <c:pt idx="30" formatCode="General">
                  <c:v>2045</c:v>
                </c:pt>
                <c:pt idx="35" formatCode="General">
                  <c:v>2050</c:v>
                </c:pt>
              </c:numCache>
            </c:numRef>
          </c:cat>
          <c:val>
            <c:numRef>
              <c:f>'FIG 09.1'!$F$48:$AO$48</c:f>
              <c:numCache>
                <c:formatCode>0.00</c:formatCode>
                <c:ptCount val="36"/>
                <c:pt idx="0">
                  <c:v>76.069319999999991</c:v>
                </c:pt>
                <c:pt idx="1">
                  <c:v>74.738786170295072</c:v>
                </c:pt>
                <c:pt idx="2">
                  <c:v>73.408252340590153</c:v>
                </c:pt>
                <c:pt idx="3">
                  <c:v>72.077718510885234</c:v>
                </c:pt>
                <c:pt idx="4">
                  <c:v>70.747184681180315</c:v>
                </c:pt>
                <c:pt idx="5">
                  <c:v>69.416650851475382</c:v>
                </c:pt>
                <c:pt idx="6">
                  <c:v>68.128254196548426</c:v>
                </c:pt>
                <c:pt idx="7">
                  <c:v>66.83985754162147</c:v>
                </c:pt>
                <c:pt idx="8">
                  <c:v>65.551460886694514</c:v>
                </c:pt>
                <c:pt idx="9">
                  <c:v>64.263064231767558</c:v>
                </c:pt>
                <c:pt idx="10">
                  <c:v>62.974667576840581</c:v>
                </c:pt>
                <c:pt idx="11">
                  <c:v>61.731978437354961</c:v>
                </c:pt>
                <c:pt idx="12">
                  <c:v>60.489289297869341</c:v>
                </c:pt>
                <c:pt idx="13">
                  <c:v>59.246600158383721</c:v>
                </c:pt>
                <c:pt idx="14">
                  <c:v>58.003911018898101</c:v>
                </c:pt>
                <c:pt idx="15">
                  <c:v>56.761221879412481</c:v>
                </c:pt>
                <c:pt idx="16">
                  <c:v>55.113217630020394</c:v>
                </c:pt>
                <c:pt idx="17">
                  <c:v>53.465213380628306</c:v>
                </c:pt>
                <c:pt idx="18">
                  <c:v>51.817209131236218</c:v>
                </c:pt>
                <c:pt idx="19">
                  <c:v>50.169204881844131</c:v>
                </c:pt>
                <c:pt idx="20">
                  <c:v>48.521200632452057</c:v>
                </c:pt>
                <c:pt idx="21">
                  <c:v>46.476193671582422</c:v>
                </c:pt>
                <c:pt idx="22">
                  <c:v>44.431186710712787</c:v>
                </c:pt>
                <c:pt idx="23">
                  <c:v>42.386179749843151</c:v>
                </c:pt>
                <c:pt idx="24">
                  <c:v>40.341172788973516</c:v>
                </c:pt>
                <c:pt idx="25">
                  <c:v>38.296165828103881</c:v>
                </c:pt>
                <c:pt idx="26">
                  <c:v>36.297408489670104</c:v>
                </c:pt>
                <c:pt idx="27">
                  <c:v>34.298651151236328</c:v>
                </c:pt>
                <c:pt idx="28">
                  <c:v>32.299893812802551</c:v>
                </c:pt>
                <c:pt idx="29">
                  <c:v>30.301136474368779</c:v>
                </c:pt>
                <c:pt idx="30">
                  <c:v>28.302379135935016</c:v>
                </c:pt>
                <c:pt idx="31">
                  <c:v>26.884966967584887</c:v>
                </c:pt>
                <c:pt idx="32">
                  <c:v>25.467554799234758</c:v>
                </c:pt>
                <c:pt idx="33">
                  <c:v>24.050142630884629</c:v>
                </c:pt>
                <c:pt idx="34">
                  <c:v>22.6327304625345</c:v>
                </c:pt>
                <c:pt idx="35" formatCode="#,##0.0">
                  <c:v>21.215318294184364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97-462E-9E5F-7AE3AE2BBA22}"/>
            </c:ext>
          </c:extLst>
        </c:ser>
        <c:ser>
          <c:idx val="5"/>
          <c:order val="1"/>
          <c:tx>
            <c:strRef>
              <c:f>'NETP2016 Figure 1_30'!#REF!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E4A47C"/>
            </a:solidFill>
            <a:ln w="25400">
              <a:solidFill>
                <a:srgbClr val="E4A47C"/>
              </a:solidFill>
            </a:ln>
          </c:spPr>
          <c:cat>
            <c:numRef>
              <c:f>'FIG 09.1'!$F$46:$AO$46</c:f>
              <c:numCache>
                <c:formatCode>0</c:formatCode>
                <c:ptCount val="36"/>
                <c:pt idx="0" formatCode="General">
                  <c:v>2015</c:v>
                </c:pt>
                <c:pt idx="1">
                  <c:v>2016</c:v>
                </c:pt>
                <c:pt idx="2">
                  <c:v>2017</c:v>
                </c:pt>
                <c:pt idx="5" formatCode="General">
                  <c:v>2020</c:v>
                </c:pt>
                <c:pt idx="10" formatCode="General">
                  <c:v>2025</c:v>
                </c:pt>
                <c:pt idx="15" formatCode="General">
                  <c:v>2030</c:v>
                </c:pt>
                <c:pt idx="20" formatCode="General">
                  <c:v>2035</c:v>
                </c:pt>
                <c:pt idx="25" formatCode="General">
                  <c:v>2040</c:v>
                </c:pt>
                <c:pt idx="30" formatCode="General">
                  <c:v>2045</c:v>
                </c:pt>
                <c:pt idx="35" formatCode="General">
                  <c:v>2050</c:v>
                </c:pt>
              </c:numCache>
            </c:numRef>
          </c:cat>
          <c:val>
            <c:numRef>
              <c:f>'NETP2016 Figure 1_30'!#REF!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97-462E-9E5F-7AE3AE2BBA22}"/>
            </c:ext>
          </c:extLst>
        </c:ser>
        <c:ser>
          <c:idx val="2"/>
          <c:order val="2"/>
          <c:tx>
            <c:strRef>
              <c:f>'FIG 09.1'!$B$50</c:f>
              <c:strCache>
                <c:ptCount val="1"/>
                <c:pt idx="0">
                  <c:v>Low carbon fuels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  <a:prstDash val="solid"/>
            </a:ln>
          </c:spPr>
          <c:cat>
            <c:numRef>
              <c:f>'FIG 09.1'!$F$46:$AO$46</c:f>
              <c:numCache>
                <c:formatCode>0</c:formatCode>
                <c:ptCount val="36"/>
                <c:pt idx="0" formatCode="General">
                  <c:v>2015</c:v>
                </c:pt>
                <c:pt idx="1">
                  <c:v>2016</c:v>
                </c:pt>
                <c:pt idx="2">
                  <c:v>2017</c:v>
                </c:pt>
                <c:pt idx="5" formatCode="General">
                  <c:v>2020</c:v>
                </c:pt>
                <c:pt idx="10" formatCode="General">
                  <c:v>2025</c:v>
                </c:pt>
                <c:pt idx="15" formatCode="General">
                  <c:v>2030</c:v>
                </c:pt>
                <c:pt idx="20" formatCode="General">
                  <c:v>2035</c:v>
                </c:pt>
                <c:pt idx="25" formatCode="General">
                  <c:v>2040</c:v>
                </c:pt>
                <c:pt idx="30" formatCode="General">
                  <c:v>2045</c:v>
                </c:pt>
                <c:pt idx="35" formatCode="General">
                  <c:v>2050</c:v>
                </c:pt>
              </c:numCache>
            </c:numRef>
          </c:cat>
          <c:val>
            <c:numRef>
              <c:f>'FIG 09.1'!$F$50:$AO$50</c:f>
              <c:numCache>
                <c:formatCode>0.00</c:formatCode>
                <c:ptCount val="36"/>
                <c:pt idx="0">
                  <c:v>-0.41848518165714899</c:v>
                </c:pt>
                <c:pt idx="1">
                  <c:v>-0.16410214793326761</c:v>
                </c:pt>
                <c:pt idx="2">
                  <c:v>9.0280885790613774E-2</c:v>
                </c:pt>
                <c:pt idx="3">
                  <c:v>0.34466391951449515</c:v>
                </c:pt>
                <c:pt idx="4">
                  <c:v>0.59904695323837653</c:v>
                </c:pt>
                <c:pt idx="5">
                  <c:v>0.85342998696225769</c:v>
                </c:pt>
                <c:pt idx="6">
                  <c:v>1.0378048303492746</c:v>
                </c:pt>
                <c:pt idx="7">
                  <c:v>1.2221796737362915</c:v>
                </c:pt>
                <c:pt idx="8">
                  <c:v>1.4065545171233085</c:v>
                </c:pt>
                <c:pt idx="9">
                  <c:v>1.5909293605103254</c:v>
                </c:pt>
                <c:pt idx="10">
                  <c:v>1.7753042038973426</c:v>
                </c:pt>
                <c:pt idx="11">
                  <c:v>1.9984532023710029</c:v>
                </c:pt>
                <c:pt idx="12">
                  <c:v>2.221602200844663</c:v>
                </c:pt>
                <c:pt idx="13">
                  <c:v>2.4447511993183233</c:v>
                </c:pt>
                <c:pt idx="14">
                  <c:v>2.6679001977919836</c:v>
                </c:pt>
                <c:pt idx="15">
                  <c:v>2.8910491962656439</c:v>
                </c:pt>
                <c:pt idx="16">
                  <c:v>3.6803421244759549</c:v>
                </c:pt>
                <c:pt idx="17">
                  <c:v>4.4696350526862654</c:v>
                </c:pt>
                <c:pt idx="18">
                  <c:v>5.2589279808965763</c:v>
                </c:pt>
                <c:pt idx="19">
                  <c:v>6.0482209091068873</c:v>
                </c:pt>
                <c:pt idx="20">
                  <c:v>6.8375138373171982</c:v>
                </c:pt>
                <c:pt idx="21">
                  <c:v>8.2492624257728551</c:v>
                </c:pt>
                <c:pt idx="22">
                  <c:v>9.6610110142285119</c:v>
                </c:pt>
                <c:pt idx="23">
                  <c:v>11.072759602684169</c:v>
                </c:pt>
                <c:pt idx="24">
                  <c:v>12.484508191139826</c:v>
                </c:pt>
                <c:pt idx="25">
                  <c:v>13.896256779595481</c:v>
                </c:pt>
                <c:pt idx="26">
                  <c:v>15.629547323238164</c:v>
                </c:pt>
                <c:pt idx="27">
                  <c:v>17.362837866880845</c:v>
                </c:pt>
                <c:pt idx="28">
                  <c:v>19.096128410523526</c:v>
                </c:pt>
                <c:pt idx="29">
                  <c:v>20.829418954166208</c:v>
                </c:pt>
                <c:pt idx="30">
                  <c:v>22.562709497808893</c:v>
                </c:pt>
                <c:pt idx="31">
                  <c:v>23.956080434599102</c:v>
                </c:pt>
                <c:pt idx="32">
                  <c:v>25.349451371389311</c:v>
                </c:pt>
                <c:pt idx="33">
                  <c:v>26.74282230817952</c:v>
                </c:pt>
                <c:pt idx="34">
                  <c:v>28.136193244969729</c:v>
                </c:pt>
                <c:pt idx="35">
                  <c:v>29.529564181759945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97-462E-9E5F-7AE3AE2BBA22}"/>
            </c:ext>
          </c:extLst>
        </c:ser>
        <c:ser>
          <c:idx val="6"/>
          <c:order val="3"/>
          <c:tx>
            <c:strRef>
              <c:f>'NETP2016 Figure 1_30'!#REF!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4AC70"/>
            </a:solidFill>
            <a:ln w="25400">
              <a:solidFill>
                <a:srgbClr val="64AC70"/>
              </a:solidFill>
            </a:ln>
          </c:spPr>
          <c:cat>
            <c:numRef>
              <c:f>'FIG 09.1'!$F$46:$AO$46</c:f>
              <c:numCache>
                <c:formatCode>0</c:formatCode>
                <c:ptCount val="36"/>
                <c:pt idx="0" formatCode="General">
                  <c:v>2015</c:v>
                </c:pt>
                <c:pt idx="1">
                  <c:v>2016</c:v>
                </c:pt>
                <c:pt idx="2">
                  <c:v>2017</c:v>
                </c:pt>
                <c:pt idx="5" formatCode="General">
                  <c:v>2020</c:v>
                </c:pt>
                <c:pt idx="10" formatCode="General">
                  <c:v>2025</c:v>
                </c:pt>
                <c:pt idx="15" formatCode="General">
                  <c:v>2030</c:v>
                </c:pt>
                <c:pt idx="20" formatCode="General">
                  <c:v>2035</c:v>
                </c:pt>
                <c:pt idx="25" formatCode="General">
                  <c:v>2040</c:v>
                </c:pt>
                <c:pt idx="30" formatCode="General">
                  <c:v>2045</c:v>
                </c:pt>
                <c:pt idx="35" formatCode="General">
                  <c:v>2050</c:v>
                </c:pt>
              </c:numCache>
            </c:numRef>
          </c:cat>
          <c:val>
            <c:numRef>
              <c:f>'NETP2016 Figure 1_30'!#REF!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97-462E-9E5F-7AE3AE2BBA22}"/>
            </c:ext>
          </c:extLst>
        </c:ser>
        <c:ser>
          <c:idx val="3"/>
          <c:order val="4"/>
          <c:tx>
            <c:strRef>
              <c:f>'FIG 09.1'!$B$51</c:f>
              <c:strCache>
                <c:ptCount val="1"/>
                <c:pt idx="0">
                  <c:v>Vehicle efficiency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2"/>
              </a:solidFill>
              <a:prstDash val="solid"/>
            </a:ln>
          </c:spPr>
          <c:cat>
            <c:numRef>
              <c:f>'FIG 09.1'!$F$46:$AO$46</c:f>
              <c:numCache>
                <c:formatCode>0</c:formatCode>
                <c:ptCount val="36"/>
                <c:pt idx="0" formatCode="General">
                  <c:v>2015</c:v>
                </c:pt>
                <c:pt idx="1">
                  <c:v>2016</c:v>
                </c:pt>
                <c:pt idx="2">
                  <c:v>2017</c:v>
                </c:pt>
                <c:pt idx="5" formatCode="General">
                  <c:v>2020</c:v>
                </c:pt>
                <c:pt idx="10" formatCode="General">
                  <c:v>2025</c:v>
                </c:pt>
                <c:pt idx="15" formatCode="General">
                  <c:v>2030</c:v>
                </c:pt>
                <c:pt idx="20" formatCode="General">
                  <c:v>2035</c:v>
                </c:pt>
                <c:pt idx="25" formatCode="General">
                  <c:v>2040</c:v>
                </c:pt>
                <c:pt idx="30" formatCode="General">
                  <c:v>2045</c:v>
                </c:pt>
                <c:pt idx="35" formatCode="General">
                  <c:v>2050</c:v>
                </c:pt>
              </c:numCache>
            </c:numRef>
          </c:cat>
          <c:val>
            <c:numRef>
              <c:f>'FIG 09.1'!$F$51:$AO$51</c:f>
              <c:numCache>
                <c:formatCode>0.00</c:formatCode>
                <c:ptCount val="36"/>
                <c:pt idx="0">
                  <c:v>-0.46554046201141802</c:v>
                </c:pt>
                <c:pt idx="1">
                  <c:v>0.13094776190611651</c:v>
                </c:pt>
                <c:pt idx="2">
                  <c:v>0.72743598582365099</c:v>
                </c:pt>
                <c:pt idx="3">
                  <c:v>1.3239242097411856</c:v>
                </c:pt>
                <c:pt idx="4">
                  <c:v>1.9204124336587203</c:v>
                </c:pt>
                <c:pt idx="5">
                  <c:v>2.5169006575762549</c:v>
                </c:pt>
                <c:pt idx="6">
                  <c:v>2.8630108806855974</c:v>
                </c:pt>
                <c:pt idx="7">
                  <c:v>3.2091211037949399</c:v>
                </c:pt>
                <c:pt idx="8">
                  <c:v>3.5552313269042823</c:v>
                </c:pt>
                <c:pt idx="9">
                  <c:v>3.9013415500136248</c:v>
                </c:pt>
                <c:pt idx="10">
                  <c:v>4.2474517731229682</c:v>
                </c:pt>
                <c:pt idx="11">
                  <c:v>4.592998383429534</c:v>
                </c:pt>
                <c:pt idx="12">
                  <c:v>4.9385449937360999</c:v>
                </c:pt>
                <c:pt idx="13">
                  <c:v>5.2840916040426658</c:v>
                </c:pt>
                <c:pt idx="14">
                  <c:v>5.6296382143492316</c:v>
                </c:pt>
                <c:pt idx="15">
                  <c:v>5.9751848246557975</c:v>
                </c:pt>
                <c:pt idx="16">
                  <c:v>6.3854038148768151</c:v>
                </c:pt>
                <c:pt idx="17">
                  <c:v>6.7956228050978327</c:v>
                </c:pt>
                <c:pt idx="18">
                  <c:v>7.2058417953188503</c:v>
                </c:pt>
                <c:pt idx="19">
                  <c:v>7.6160607855398679</c:v>
                </c:pt>
                <c:pt idx="20">
                  <c:v>8.0262797757608837</c:v>
                </c:pt>
                <c:pt idx="21">
                  <c:v>8.3868513267918559</c:v>
                </c:pt>
                <c:pt idx="22">
                  <c:v>8.747422877822828</c:v>
                </c:pt>
                <c:pt idx="23">
                  <c:v>9.1079944288538002</c:v>
                </c:pt>
                <c:pt idx="24">
                  <c:v>9.4685659798847723</c:v>
                </c:pt>
                <c:pt idx="25">
                  <c:v>9.8291375309157409</c:v>
                </c:pt>
                <c:pt idx="26">
                  <c:v>10.126562361914035</c:v>
                </c:pt>
                <c:pt idx="27">
                  <c:v>10.423987192912328</c:v>
                </c:pt>
                <c:pt idx="28">
                  <c:v>10.721412023910622</c:v>
                </c:pt>
                <c:pt idx="29">
                  <c:v>11.018836854908916</c:v>
                </c:pt>
                <c:pt idx="30">
                  <c:v>11.316261685907211</c:v>
                </c:pt>
                <c:pt idx="31">
                  <c:v>11.522966268334644</c:v>
                </c:pt>
                <c:pt idx="32">
                  <c:v>11.729670850762076</c:v>
                </c:pt>
                <c:pt idx="33">
                  <c:v>11.936375433189509</c:v>
                </c:pt>
                <c:pt idx="34">
                  <c:v>12.143080015616942</c:v>
                </c:pt>
                <c:pt idx="35">
                  <c:v>12.349784598044373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F97-462E-9E5F-7AE3AE2BBA22}"/>
            </c:ext>
          </c:extLst>
        </c:ser>
        <c:ser>
          <c:idx val="4"/>
          <c:order val="5"/>
          <c:tx>
            <c:strRef>
              <c:f>'NETP2016 Figure 1_30'!#REF!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92CC"/>
            </a:solidFill>
            <a:ln w="25400">
              <a:solidFill>
                <a:srgbClr val="0092CC"/>
              </a:solidFill>
            </a:ln>
          </c:spPr>
          <c:cat>
            <c:numRef>
              <c:f>'FIG 09.1'!$F$46:$AO$46</c:f>
              <c:numCache>
                <c:formatCode>0</c:formatCode>
                <c:ptCount val="36"/>
                <c:pt idx="0" formatCode="General">
                  <c:v>2015</c:v>
                </c:pt>
                <c:pt idx="1">
                  <c:v>2016</c:v>
                </c:pt>
                <c:pt idx="2">
                  <c:v>2017</c:v>
                </c:pt>
                <c:pt idx="5" formatCode="General">
                  <c:v>2020</c:v>
                </c:pt>
                <c:pt idx="10" formatCode="General">
                  <c:v>2025</c:v>
                </c:pt>
                <c:pt idx="15" formatCode="General">
                  <c:v>2030</c:v>
                </c:pt>
                <c:pt idx="20" formatCode="General">
                  <c:v>2035</c:v>
                </c:pt>
                <c:pt idx="25" formatCode="General">
                  <c:v>2040</c:v>
                </c:pt>
                <c:pt idx="30" formatCode="General">
                  <c:v>2045</c:v>
                </c:pt>
                <c:pt idx="35" formatCode="General">
                  <c:v>2050</c:v>
                </c:pt>
              </c:numCache>
            </c:numRef>
          </c:cat>
          <c:val>
            <c:numRef>
              <c:f>'NETP2016 Figure 1_30'!#REF!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F97-462E-9E5F-7AE3AE2BBA22}"/>
            </c:ext>
          </c:extLst>
        </c:ser>
        <c:ser>
          <c:idx val="1"/>
          <c:order val="6"/>
          <c:tx>
            <c:strRef>
              <c:f>'FIG 09.1'!$B$49</c:f>
              <c:strCache>
                <c:ptCount val="1"/>
                <c:pt idx="0">
                  <c:v>Avoid/Shift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  <a:prstDash val="solid"/>
            </a:ln>
          </c:spPr>
          <c:cat>
            <c:numRef>
              <c:f>'FIG 09.1'!$F$46:$AO$46</c:f>
              <c:numCache>
                <c:formatCode>0</c:formatCode>
                <c:ptCount val="36"/>
                <c:pt idx="0" formatCode="General">
                  <c:v>2015</c:v>
                </c:pt>
                <c:pt idx="1">
                  <c:v>2016</c:v>
                </c:pt>
                <c:pt idx="2">
                  <c:v>2017</c:v>
                </c:pt>
                <c:pt idx="5" formatCode="General">
                  <c:v>2020</c:v>
                </c:pt>
                <c:pt idx="10" formatCode="General">
                  <c:v>2025</c:v>
                </c:pt>
                <c:pt idx="15" formatCode="General">
                  <c:v>2030</c:v>
                </c:pt>
                <c:pt idx="20" formatCode="General">
                  <c:v>2035</c:v>
                </c:pt>
                <c:pt idx="25" formatCode="General">
                  <c:v>2040</c:v>
                </c:pt>
                <c:pt idx="30" formatCode="General">
                  <c:v>2045</c:v>
                </c:pt>
                <c:pt idx="35" formatCode="General">
                  <c:v>2050</c:v>
                </c:pt>
              </c:numCache>
            </c:numRef>
          </c:cat>
          <c:val>
            <c:numRef>
              <c:f>'FIG 09.1'!$F$49:$AO$49</c:f>
              <c:numCache>
                <c:formatCode>0.00</c:formatCode>
                <c:ptCount val="36"/>
                <c:pt idx="0">
                  <c:v>-0.20182983944423599</c:v>
                </c:pt>
                <c:pt idx="1">
                  <c:v>0.11550671847739907</c:v>
                </c:pt>
                <c:pt idx="2">
                  <c:v>0.43284327639903414</c:v>
                </c:pt>
                <c:pt idx="3">
                  <c:v>0.75017983432066915</c:v>
                </c:pt>
                <c:pt idx="4">
                  <c:v>1.0675163922423043</c:v>
                </c:pt>
                <c:pt idx="5">
                  <c:v>1.3848529501639393</c:v>
                </c:pt>
                <c:pt idx="6">
                  <c:v>1.6095185862091157</c:v>
                </c:pt>
                <c:pt idx="7">
                  <c:v>1.8341842222542921</c:v>
                </c:pt>
                <c:pt idx="8">
                  <c:v>2.0588498582994683</c:v>
                </c:pt>
                <c:pt idx="9">
                  <c:v>2.2835154943446447</c:v>
                </c:pt>
                <c:pt idx="10">
                  <c:v>2.5081811303898212</c:v>
                </c:pt>
                <c:pt idx="11">
                  <c:v>2.6943309334709511</c:v>
                </c:pt>
                <c:pt idx="12">
                  <c:v>2.880480736552081</c:v>
                </c:pt>
                <c:pt idx="13">
                  <c:v>3.066630539633211</c:v>
                </c:pt>
                <c:pt idx="14">
                  <c:v>3.2527803427143409</c:v>
                </c:pt>
                <c:pt idx="15">
                  <c:v>3.4389301457954717</c:v>
                </c:pt>
                <c:pt idx="16">
                  <c:v>3.6212435498124962</c:v>
                </c:pt>
                <c:pt idx="17">
                  <c:v>3.8035569538295206</c:v>
                </c:pt>
                <c:pt idx="18">
                  <c:v>3.9858703578465451</c:v>
                </c:pt>
                <c:pt idx="19">
                  <c:v>4.1681837618635695</c:v>
                </c:pt>
                <c:pt idx="20">
                  <c:v>4.3504971658805935</c:v>
                </c:pt>
                <c:pt idx="21">
                  <c:v>4.4885956191999448</c:v>
                </c:pt>
                <c:pt idx="22">
                  <c:v>4.626694072519296</c:v>
                </c:pt>
                <c:pt idx="23">
                  <c:v>4.7647925258386472</c:v>
                </c:pt>
                <c:pt idx="24">
                  <c:v>4.9028909791579984</c:v>
                </c:pt>
                <c:pt idx="25">
                  <c:v>5.0409894324773505</c:v>
                </c:pt>
                <c:pt idx="26">
                  <c:v>5.1499813561535559</c:v>
                </c:pt>
                <c:pt idx="27">
                  <c:v>5.2589732798297613</c:v>
                </c:pt>
                <c:pt idx="28">
                  <c:v>5.3679652035059666</c:v>
                </c:pt>
                <c:pt idx="29">
                  <c:v>5.476957127182172</c:v>
                </c:pt>
                <c:pt idx="30">
                  <c:v>5.5859490508583756</c:v>
                </c:pt>
                <c:pt idx="31">
                  <c:v>5.6517088880951398</c:v>
                </c:pt>
                <c:pt idx="32">
                  <c:v>5.7174687253319041</c:v>
                </c:pt>
                <c:pt idx="33">
                  <c:v>5.7832285625686684</c:v>
                </c:pt>
                <c:pt idx="34">
                  <c:v>5.8489883998054326</c:v>
                </c:pt>
                <c:pt idx="35">
                  <c:v>5.9147482370421987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F97-462E-9E5F-7AE3AE2BBA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35536"/>
        <c:axId val="68810816"/>
      </c:areaChart>
      <c:lineChart>
        <c:grouping val="standard"/>
        <c:varyColors val="0"/>
        <c:ser>
          <c:idx val="7"/>
          <c:order val="7"/>
          <c:tx>
            <c:strRef>
              <c:f>'FIG 09.1'!$B$48</c:f>
              <c:strCache>
                <c:ptCount val="1"/>
                <c:pt idx="0">
                  <c:v>Nordic scenarios</c:v>
                </c:pt>
              </c:strCache>
            </c:strRef>
          </c:tx>
          <c:spPr>
            <a:ln>
              <a:solidFill>
                <a:schemeClr val="accent1"/>
              </a:solidFill>
              <a:prstDash val="sysDash"/>
            </a:ln>
          </c:spPr>
          <c:marker>
            <c:symbol val="none"/>
          </c:marker>
          <c:val>
            <c:numRef>
              <c:f>'FIG 09.1'!$F$47:$H$47</c:f>
              <c:numCache>
                <c:formatCode>#,##0.0</c:formatCode>
                <c:ptCount val="3"/>
                <c:pt idx="0">
                  <c:v>77.158319999999989</c:v>
                </c:pt>
                <c:pt idx="1">
                  <c:v>77.103429999999989</c:v>
                </c:pt>
                <c:pt idx="2">
                  <c:v>76.590330000000009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17-4E16-8741-C862BA949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35536"/>
        <c:axId val="68810816"/>
      </c:lineChart>
      <c:catAx>
        <c:axId val="6863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6881081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68810816"/>
        <c:scaling>
          <c:orientation val="minMax"/>
          <c:max val="9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Mt CO2-eq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8635536"/>
        <c:crosses val="autoZero"/>
        <c:crossBetween val="between"/>
      </c:valAx>
      <c:spPr>
        <a:noFill/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71328558626992822"/>
          <c:y val="4.4598401012387934E-2"/>
          <c:w val="0.20776585445728865"/>
          <c:h val="0.20805334587543717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4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485553368196879"/>
          <c:y val="4.329659330892606E-2"/>
          <c:w val="0.74288907139243499"/>
          <c:h val="0.76197193434495802"/>
        </c:manualLayout>
      </c:layout>
      <c:areaChart>
        <c:grouping val="stacked"/>
        <c:varyColors val="0"/>
        <c:ser>
          <c:idx val="0"/>
          <c:order val="0"/>
          <c:tx>
            <c:strRef>
              <c:f>'FIG 09.1'!$B$48</c:f>
              <c:strCache>
                <c:ptCount val="1"/>
                <c:pt idx="0">
                  <c:v>Nordic scenarios</c:v>
                </c:pt>
              </c:strCache>
            </c:strRef>
          </c:tx>
          <c:spPr>
            <a:noFill/>
            <a:ln>
              <a:noFill/>
              <a:prstDash val="solid"/>
            </a:ln>
          </c:spPr>
          <c:cat>
            <c:numRef>
              <c:f>'FIG 09.1'!$F$46:$P$46</c:f>
              <c:numCache>
                <c:formatCode>0</c:formatCode>
                <c:ptCount val="11"/>
                <c:pt idx="0" formatCode="General">
                  <c:v>2015</c:v>
                </c:pt>
                <c:pt idx="1">
                  <c:v>2016</c:v>
                </c:pt>
                <c:pt idx="2">
                  <c:v>2017</c:v>
                </c:pt>
                <c:pt idx="5" formatCode="General">
                  <c:v>2020</c:v>
                </c:pt>
                <c:pt idx="10" formatCode="General">
                  <c:v>2025</c:v>
                </c:pt>
              </c:numCache>
            </c:numRef>
          </c:cat>
          <c:val>
            <c:numRef>
              <c:f>'FIG 09.1'!$F$48:$P$48</c:f>
              <c:numCache>
                <c:formatCode>0.00</c:formatCode>
                <c:ptCount val="11"/>
                <c:pt idx="0">
                  <c:v>76.069319999999991</c:v>
                </c:pt>
                <c:pt idx="1">
                  <c:v>74.738786170295072</c:v>
                </c:pt>
                <c:pt idx="2">
                  <c:v>73.408252340590153</c:v>
                </c:pt>
                <c:pt idx="3">
                  <c:v>72.077718510885234</c:v>
                </c:pt>
                <c:pt idx="4">
                  <c:v>70.747184681180315</c:v>
                </c:pt>
                <c:pt idx="5">
                  <c:v>69.416650851475382</c:v>
                </c:pt>
                <c:pt idx="6">
                  <c:v>68.128254196548426</c:v>
                </c:pt>
                <c:pt idx="7">
                  <c:v>66.83985754162147</c:v>
                </c:pt>
                <c:pt idx="8">
                  <c:v>65.551460886694514</c:v>
                </c:pt>
                <c:pt idx="9">
                  <c:v>64.263064231767558</c:v>
                </c:pt>
                <c:pt idx="10">
                  <c:v>62.974667576840581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3C-4706-9E78-F98D0A4C740B}"/>
            </c:ext>
          </c:extLst>
        </c:ser>
        <c:ser>
          <c:idx val="5"/>
          <c:order val="1"/>
          <c:tx>
            <c:strRef>
              <c:f>'NETP2016 Figure 1_30'!#REF!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E4A47C"/>
            </a:solidFill>
            <a:ln w="25400">
              <a:solidFill>
                <a:srgbClr val="E4A47C"/>
              </a:solidFill>
            </a:ln>
          </c:spPr>
          <c:cat>
            <c:numRef>
              <c:f>'FIG 09.1'!$F$46:$P$46</c:f>
              <c:numCache>
                <c:formatCode>0</c:formatCode>
                <c:ptCount val="11"/>
                <c:pt idx="0" formatCode="General">
                  <c:v>2015</c:v>
                </c:pt>
                <c:pt idx="1">
                  <c:v>2016</c:v>
                </c:pt>
                <c:pt idx="2">
                  <c:v>2017</c:v>
                </c:pt>
                <c:pt idx="5" formatCode="General">
                  <c:v>2020</c:v>
                </c:pt>
                <c:pt idx="10" formatCode="General">
                  <c:v>2025</c:v>
                </c:pt>
              </c:numCache>
            </c:numRef>
          </c:cat>
          <c:val>
            <c:numRef>
              <c:f>'NETP2016 Figure 1_30'!#REF!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3C-4706-9E78-F98D0A4C740B}"/>
            </c:ext>
          </c:extLst>
        </c:ser>
        <c:ser>
          <c:idx val="2"/>
          <c:order val="2"/>
          <c:tx>
            <c:strRef>
              <c:f>'FIG 09.1'!$B$50</c:f>
              <c:strCache>
                <c:ptCount val="1"/>
                <c:pt idx="0">
                  <c:v>Low carbon fuels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  <a:prstDash val="solid"/>
            </a:ln>
          </c:spPr>
          <c:cat>
            <c:numRef>
              <c:f>'FIG 09.1'!$F$46:$P$46</c:f>
              <c:numCache>
                <c:formatCode>0</c:formatCode>
                <c:ptCount val="11"/>
                <c:pt idx="0" formatCode="General">
                  <c:v>2015</c:v>
                </c:pt>
                <c:pt idx="1">
                  <c:v>2016</c:v>
                </c:pt>
                <c:pt idx="2">
                  <c:v>2017</c:v>
                </c:pt>
                <c:pt idx="5" formatCode="General">
                  <c:v>2020</c:v>
                </c:pt>
                <c:pt idx="10" formatCode="General">
                  <c:v>2025</c:v>
                </c:pt>
              </c:numCache>
            </c:numRef>
          </c:cat>
          <c:val>
            <c:numRef>
              <c:f>'FIG 09.1'!$F$50:$P$50</c:f>
              <c:numCache>
                <c:formatCode>0.00</c:formatCode>
                <c:ptCount val="11"/>
                <c:pt idx="0">
                  <c:v>-0.41848518165714899</c:v>
                </c:pt>
                <c:pt idx="1">
                  <c:v>-0.16410214793326761</c:v>
                </c:pt>
                <c:pt idx="2">
                  <c:v>9.0280885790613774E-2</c:v>
                </c:pt>
                <c:pt idx="3">
                  <c:v>0.34466391951449515</c:v>
                </c:pt>
                <c:pt idx="4">
                  <c:v>0.59904695323837653</c:v>
                </c:pt>
                <c:pt idx="5">
                  <c:v>0.85342998696225769</c:v>
                </c:pt>
                <c:pt idx="6">
                  <c:v>1.0378048303492746</c:v>
                </c:pt>
                <c:pt idx="7">
                  <c:v>1.2221796737362915</c:v>
                </c:pt>
                <c:pt idx="8">
                  <c:v>1.4065545171233085</c:v>
                </c:pt>
                <c:pt idx="9">
                  <c:v>1.5909293605103254</c:v>
                </c:pt>
                <c:pt idx="10">
                  <c:v>1.7753042038973426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3C-4706-9E78-F98D0A4C740B}"/>
            </c:ext>
          </c:extLst>
        </c:ser>
        <c:ser>
          <c:idx val="6"/>
          <c:order val="3"/>
          <c:tx>
            <c:strRef>
              <c:f>'NETP2016 Figure 1_30'!#REF!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64AC70"/>
            </a:solidFill>
            <a:ln w="25400">
              <a:solidFill>
                <a:srgbClr val="64AC70"/>
              </a:solidFill>
            </a:ln>
          </c:spPr>
          <c:cat>
            <c:numRef>
              <c:f>'FIG 09.1'!$F$46:$P$46</c:f>
              <c:numCache>
                <c:formatCode>0</c:formatCode>
                <c:ptCount val="11"/>
                <c:pt idx="0" formatCode="General">
                  <c:v>2015</c:v>
                </c:pt>
                <c:pt idx="1">
                  <c:v>2016</c:v>
                </c:pt>
                <c:pt idx="2">
                  <c:v>2017</c:v>
                </c:pt>
                <c:pt idx="5" formatCode="General">
                  <c:v>2020</c:v>
                </c:pt>
                <c:pt idx="10" formatCode="General">
                  <c:v>2025</c:v>
                </c:pt>
              </c:numCache>
            </c:numRef>
          </c:cat>
          <c:val>
            <c:numRef>
              <c:f>'NETP2016 Figure 1_30'!#REF!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3C-4706-9E78-F98D0A4C740B}"/>
            </c:ext>
          </c:extLst>
        </c:ser>
        <c:ser>
          <c:idx val="3"/>
          <c:order val="4"/>
          <c:tx>
            <c:strRef>
              <c:f>'FIG 09.1'!$B$51</c:f>
              <c:strCache>
                <c:ptCount val="1"/>
                <c:pt idx="0">
                  <c:v>Vehicle efficiency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2"/>
              </a:solidFill>
              <a:prstDash val="solid"/>
            </a:ln>
          </c:spPr>
          <c:cat>
            <c:numRef>
              <c:f>'FIG 09.1'!$F$46:$P$46</c:f>
              <c:numCache>
                <c:formatCode>0</c:formatCode>
                <c:ptCount val="11"/>
                <c:pt idx="0" formatCode="General">
                  <c:v>2015</c:v>
                </c:pt>
                <c:pt idx="1">
                  <c:v>2016</c:v>
                </c:pt>
                <c:pt idx="2">
                  <c:v>2017</c:v>
                </c:pt>
                <c:pt idx="5" formatCode="General">
                  <c:v>2020</c:v>
                </c:pt>
                <c:pt idx="10" formatCode="General">
                  <c:v>2025</c:v>
                </c:pt>
              </c:numCache>
            </c:numRef>
          </c:cat>
          <c:val>
            <c:numRef>
              <c:f>'FIG 09.1'!$F$51:$P$51</c:f>
              <c:numCache>
                <c:formatCode>0.00</c:formatCode>
                <c:ptCount val="11"/>
                <c:pt idx="0">
                  <c:v>-0.46554046201141802</c:v>
                </c:pt>
                <c:pt idx="1">
                  <c:v>0.13094776190611651</c:v>
                </c:pt>
                <c:pt idx="2">
                  <c:v>0.72743598582365099</c:v>
                </c:pt>
                <c:pt idx="3">
                  <c:v>1.3239242097411856</c:v>
                </c:pt>
                <c:pt idx="4">
                  <c:v>1.9204124336587203</c:v>
                </c:pt>
                <c:pt idx="5">
                  <c:v>2.5169006575762549</c:v>
                </c:pt>
                <c:pt idx="6">
                  <c:v>2.8630108806855974</c:v>
                </c:pt>
                <c:pt idx="7">
                  <c:v>3.2091211037949399</c:v>
                </c:pt>
                <c:pt idx="8">
                  <c:v>3.5552313269042823</c:v>
                </c:pt>
                <c:pt idx="9">
                  <c:v>3.9013415500136248</c:v>
                </c:pt>
                <c:pt idx="10">
                  <c:v>4.2474517731229682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3C-4706-9E78-F98D0A4C740B}"/>
            </c:ext>
          </c:extLst>
        </c:ser>
        <c:ser>
          <c:idx val="4"/>
          <c:order val="5"/>
          <c:tx>
            <c:strRef>
              <c:f>'NETP2016 Figure 1_30'!#REF!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0092CC"/>
            </a:solidFill>
            <a:ln w="25400">
              <a:solidFill>
                <a:srgbClr val="0092CC"/>
              </a:solidFill>
            </a:ln>
          </c:spPr>
          <c:cat>
            <c:numRef>
              <c:f>'FIG 09.1'!$F$46:$P$46</c:f>
              <c:numCache>
                <c:formatCode>0</c:formatCode>
                <c:ptCount val="11"/>
                <c:pt idx="0" formatCode="General">
                  <c:v>2015</c:v>
                </c:pt>
                <c:pt idx="1">
                  <c:v>2016</c:v>
                </c:pt>
                <c:pt idx="2">
                  <c:v>2017</c:v>
                </c:pt>
                <c:pt idx="5" formatCode="General">
                  <c:v>2020</c:v>
                </c:pt>
                <c:pt idx="10" formatCode="General">
                  <c:v>2025</c:v>
                </c:pt>
              </c:numCache>
            </c:numRef>
          </c:cat>
          <c:val>
            <c:numRef>
              <c:f>'NETP2016 Figure 1_30'!#REF!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F3C-4706-9E78-F98D0A4C740B}"/>
            </c:ext>
          </c:extLst>
        </c:ser>
        <c:ser>
          <c:idx val="1"/>
          <c:order val="6"/>
          <c:tx>
            <c:strRef>
              <c:f>'FIG 09.1'!$B$49</c:f>
              <c:strCache>
                <c:ptCount val="1"/>
                <c:pt idx="0">
                  <c:v>Avoid/Shift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  <a:prstDash val="solid"/>
            </a:ln>
          </c:spPr>
          <c:cat>
            <c:numRef>
              <c:f>'FIG 09.1'!$F$46:$P$46</c:f>
              <c:numCache>
                <c:formatCode>0</c:formatCode>
                <c:ptCount val="11"/>
                <c:pt idx="0" formatCode="General">
                  <c:v>2015</c:v>
                </c:pt>
                <c:pt idx="1">
                  <c:v>2016</c:v>
                </c:pt>
                <c:pt idx="2">
                  <c:v>2017</c:v>
                </c:pt>
                <c:pt idx="5" formatCode="General">
                  <c:v>2020</c:v>
                </c:pt>
                <c:pt idx="10" formatCode="General">
                  <c:v>2025</c:v>
                </c:pt>
              </c:numCache>
            </c:numRef>
          </c:cat>
          <c:val>
            <c:numRef>
              <c:f>'FIG 09.1'!$F$49:$P$49</c:f>
              <c:numCache>
                <c:formatCode>0.00</c:formatCode>
                <c:ptCount val="11"/>
                <c:pt idx="0">
                  <c:v>-0.20182983944423599</c:v>
                </c:pt>
                <c:pt idx="1">
                  <c:v>0.11550671847739907</c:v>
                </c:pt>
                <c:pt idx="2">
                  <c:v>0.43284327639903414</c:v>
                </c:pt>
                <c:pt idx="3">
                  <c:v>0.75017983432066915</c:v>
                </c:pt>
                <c:pt idx="4">
                  <c:v>1.0675163922423043</c:v>
                </c:pt>
                <c:pt idx="5">
                  <c:v>1.3848529501639393</c:v>
                </c:pt>
                <c:pt idx="6">
                  <c:v>1.6095185862091157</c:v>
                </c:pt>
                <c:pt idx="7">
                  <c:v>1.8341842222542921</c:v>
                </c:pt>
                <c:pt idx="8">
                  <c:v>2.0588498582994683</c:v>
                </c:pt>
                <c:pt idx="9">
                  <c:v>2.2835154943446447</c:v>
                </c:pt>
                <c:pt idx="10">
                  <c:v>2.5081811303898212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F3C-4706-9E78-F98D0A4C7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35536"/>
        <c:axId val="68810816"/>
      </c:areaChart>
      <c:lineChart>
        <c:grouping val="standard"/>
        <c:varyColors val="0"/>
        <c:ser>
          <c:idx val="7"/>
          <c:order val="7"/>
          <c:tx>
            <c:strRef>
              <c:f>'FIG 09.1'!$B$48</c:f>
              <c:strCache>
                <c:ptCount val="1"/>
                <c:pt idx="0">
                  <c:v>Nordic scenarios</c:v>
                </c:pt>
              </c:strCache>
            </c:strRef>
          </c:tx>
          <c:spPr>
            <a:ln>
              <a:solidFill>
                <a:schemeClr val="accent1"/>
              </a:solidFill>
              <a:prstDash val="sysDash"/>
            </a:ln>
          </c:spPr>
          <c:marker>
            <c:symbol val="none"/>
          </c:marker>
          <c:trendline>
            <c:trendlineType val="power"/>
            <c:dispRSqr val="0"/>
            <c:dispEq val="0"/>
          </c:trendline>
          <c:trendline>
            <c:trendlineType val="power"/>
            <c:dispRSqr val="0"/>
            <c:dispEq val="0"/>
          </c:trendline>
          <c:trendline>
            <c:trendlineType val="power"/>
            <c:dispRSqr val="0"/>
            <c:dispEq val="0"/>
          </c:trendline>
          <c:trendline>
            <c:trendlineType val="power"/>
            <c:dispRSqr val="0"/>
            <c:dispEq val="0"/>
          </c:trendline>
          <c:trendline>
            <c:trendlineType val="power"/>
            <c:dispRSqr val="0"/>
            <c:dispEq val="0"/>
          </c:trendline>
          <c:trendline>
            <c:trendlineType val="power"/>
            <c:dispRSqr val="0"/>
            <c:dispEq val="0"/>
          </c:trendline>
          <c:cat>
            <c:numRef>
              <c:f>'FIG 09.1'!$F$46:$H$46</c:f>
              <c:numCache>
                <c:formatCode>0</c:formatCode>
                <c:ptCount val="3"/>
                <c:pt idx="0" formatCode="General">
                  <c:v>2015</c:v>
                </c:pt>
                <c:pt idx="1">
                  <c:v>2016</c:v>
                </c:pt>
                <c:pt idx="2">
                  <c:v>2017</c:v>
                </c:pt>
              </c:numCache>
            </c:numRef>
          </c:cat>
          <c:val>
            <c:numRef>
              <c:f>'FIG 09.1'!$F$47:$H$47</c:f>
              <c:numCache>
                <c:formatCode>#,##0.0</c:formatCode>
                <c:ptCount val="3"/>
                <c:pt idx="0">
                  <c:v>77.158319999999989</c:v>
                </c:pt>
                <c:pt idx="1">
                  <c:v>77.103429999999989</c:v>
                </c:pt>
                <c:pt idx="2">
                  <c:v>76.590330000000009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F3C-4706-9E78-F98D0A4C7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35536"/>
        <c:axId val="68810816"/>
      </c:lineChart>
      <c:catAx>
        <c:axId val="6863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6881081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68810816"/>
        <c:scaling>
          <c:orientation val="minMax"/>
          <c:max val="80"/>
          <c:min val="5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Mt CO2-eq</a:t>
                </a:r>
              </a:p>
            </c:rich>
          </c:tx>
          <c:layout>
            <c:manualLayout>
              <c:xMode val="edge"/>
              <c:yMode val="edge"/>
              <c:x val="0"/>
              <c:y val="0.19283115282669089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68635536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4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504536</xdr:colOff>
      <xdr:row>16</xdr:row>
      <xdr:rowOff>125557</xdr:rowOff>
    </xdr:from>
    <xdr:to>
      <xdr:col>31</xdr:col>
      <xdr:colOff>146872</xdr:colOff>
      <xdr:row>36</xdr:row>
      <xdr:rowOff>140685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0A3E1B-FAB1-421D-9C30-720892FDEB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507613</xdr:colOff>
      <xdr:row>16</xdr:row>
      <xdr:rowOff>168186</xdr:rowOff>
    </xdr:from>
    <xdr:to>
      <xdr:col>31</xdr:col>
      <xdr:colOff>259772</xdr:colOff>
      <xdr:row>38</xdr:row>
      <xdr:rowOff>103908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B50039C-5F05-488A-ABF3-BD1E671704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489476</xdr:colOff>
      <xdr:row>17</xdr:row>
      <xdr:rowOff>71279</xdr:rowOff>
    </xdr:from>
    <xdr:to>
      <xdr:col>36</xdr:col>
      <xdr:colOff>554777</xdr:colOff>
      <xdr:row>36</xdr:row>
      <xdr:rowOff>4043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A9FA9C2-0193-45AA-AD17-8235DE4E8E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123536</xdr:colOff>
      <xdr:row>109</xdr:row>
      <xdr:rowOff>160193</xdr:rowOff>
    </xdr:from>
    <xdr:to>
      <xdr:col>9</xdr:col>
      <xdr:colOff>233463</xdr:colOff>
      <xdr:row>129</xdr:row>
      <xdr:rowOff>175321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55D8CFE-0A7D-43F5-A5E7-EDE1C3ECC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195886</xdr:colOff>
      <xdr:row>109</xdr:row>
      <xdr:rowOff>202823</xdr:rowOff>
    </xdr:from>
    <xdr:to>
      <xdr:col>9</xdr:col>
      <xdr:colOff>128923</xdr:colOff>
      <xdr:row>131</xdr:row>
      <xdr:rowOff>34735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E4AE614-94F5-4DDE-B6B0-90AEB4B799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302033</xdr:colOff>
      <xdr:row>106</xdr:row>
      <xdr:rowOff>104897</xdr:rowOff>
    </xdr:from>
    <xdr:to>
      <xdr:col>36</xdr:col>
      <xdr:colOff>367333</xdr:colOff>
      <xdr:row>125</xdr:row>
      <xdr:rowOff>37661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B34267C-BC2A-404A-BC78-29010B6343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absolute">
    <xdr:from>
      <xdr:col>10</xdr:col>
      <xdr:colOff>177894</xdr:colOff>
      <xdr:row>102</xdr:row>
      <xdr:rowOff>65834</xdr:rowOff>
    </xdr:from>
    <xdr:to>
      <xdr:col>16</xdr:col>
      <xdr:colOff>539922</xdr:colOff>
      <xdr:row>122</xdr:row>
      <xdr:rowOff>90469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DB72F25-043B-4F30-9D8C-546AE64B5F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130393</xdr:colOff>
      <xdr:row>10</xdr:row>
      <xdr:rowOff>63978</xdr:rowOff>
    </xdr:from>
    <xdr:to>
      <xdr:col>17</xdr:col>
      <xdr:colOff>562331</xdr:colOff>
      <xdr:row>38</xdr:row>
      <xdr:rowOff>12298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9CDB31B0-44BF-4856-95C1-2A23D122C0E1}"/>
            </a:ext>
          </a:extLst>
        </xdr:cNvPr>
        <xdr:cNvGrpSpPr/>
      </xdr:nvGrpSpPr>
      <xdr:grpSpPr>
        <a:xfrm>
          <a:off x="4355011" y="2383596"/>
          <a:ext cx="8354496" cy="5596084"/>
          <a:chOff x="4355011" y="2383596"/>
          <a:chExt cx="8354496" cy="5596084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CC377993-1504-42FC-9FBC-5B7C35A063D3}"/>
              </a:ext>
            </a:extLst>
          </xdr:cNvPr>
          <xdr:cNvGraphicFramePr>
            <a:graphicFrameLocks/>
          </xdr:cNvGraphicFramePr>
        </xdr:nvGraphicFramePr>
        <xdr:xfrm>
          <a:off x="4355011" y="2383596"/>
          <a:ext cx="8354496" cy="559608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graphicFrame macro="">
        <xdr:nvGraphicFramePr>
          <xdr:cNvPr id="11" name="Chart 10">
            <a:extLst>
              <a:ext uri="{FF2B5EF4-FFF2-40B4-BE49-F238E27FC236}">
                <a16:creationId xmlns:a16="http://schemas.microsoft.com/office/drawing/2014/main" id="{CA3D611A-063D-440A-B882-EFB169B05AAF}"/>
              </a:ext>
            </a:extLst>
          </xdr:cNvPr>
          <xdr:cNvGraphicFramePr>
            <a:graphicFrameLocks/>
          </xdr:cNvGraphicFramePr>
        </xdr:nvGraphicFramePr>
        <xdr:xfrm>
          <a:off x="5345206" y="4885766"/>
          <a:ext cx="2980764" cy="188259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68035</xdr:colOff>
      <xdr:row>29</xdr:row>
      <xdr:rowOff>544</xdr:rowOff>
    </xdr:from>
    <xdr:to>
      <xdr:col>19</xdr:col>
      <xdr:colOff>527957</xdr:colOff>
      <xdr:row>48</xdr:row>
      <xdr:rowOff>103413</xdr:rowOff>
    </xdr:to>
    <xdr:graphicFrame macro="">
      <xdr:nvGraphicFramePr>
        <xdr:cNvPr id="2" name="Diagram 4">
          <a:extLst>
            <a:ext uri="{FF2B5EF4-FFF2-40B4-BE49-F238E27FC236}">
              <a16:creationId xmlns:a16="http://schemas.microsoft.com/office/drawing/2014/main" id="{CCECBF31-0102-4DE7-8A98-DE5C8D72E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</xdr:colOff>
      <xdr:row>12</xdr:row>
      <xdr:rowOff>99060</xdr:rowOff>
    </xdr:from>
    <xdr:to>
      <xdr:col>13</xdr:col>
      <xdr:colOff>310515</xdr:colOff>
      <xdr:row>35</xdr:row>
      <xdr:rowOff>15240</xdr:rowOff>
    </xdr:to>
    <xdr:graphicFrame macro="">
      <xdr:nvGraphicFramePr>
        <xdr:cNvPr id="2" name="Diagram 2">
          <a:extLst>
            <a:ext uri="{FF2B5EF4-FFF2-40B4-BE49-F238E27FC236}">
              <a16:creationId xmlns:a16="http://schemas.microsoft.com/office/drawing/2014/main" id="{435725C3-36F9-41D9-BD04-5D9550930C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350520</xdr:colOff>
      <xdr:row>11</xdr:row>
      <xdr:rowOff>99060</xdr:rowOff>
    </xdr:from>
    <xdr:to>
      <xdr:col>15</xdr:col>
      <xdr:colOff>586740</xdr:colOff>
      <xdr:row>32</xdr:row>
      <xdr:rowOff>15240</xdr:rowOff>
    </xdr:to>
    <xdr:graphicFrame macro="">
      <xdr:nvGraphicFramePr>
        <xdr:cNvPr id="2" name="Diagram 2">
          <a:extLst>
            <a:ext uri="{FF2B5EF4-FFF2-40B4-BE49-F238E27FC236}">
              <a16:creationId xmlns:a16="http://schemas.microsoft.com/office/drawing/2014/main" id="{BAB6B1E9-0AD1-4831-BFFF-868F4C0843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16</xdr:row>
      <xdr:rowOff>104775</xdr:rowOff>
    </xdr:from>
    <xdr:to>
      <xdr:col>6</xdr:col>
      <xdr:colOff>352425</xdr:colOff>
      <xdr:row>30</xdr:row>
      <xdr:rowOff>180975</xdr:rowOff>
    </xdr:to>
    <xdr:graphicFrame macro="">
      <xdr:nvGraphicFramePr>
        <xdr:cNvPr id="2" name="Diagram 2">
          <a:extLst>
            <a:ext uri="{FF2B5EF4-FFF2-40B4-BE49-F238E27FC236}">
              <a16:creationId xmlns:a16="http://schemas.microsoft.com/office/drawing/2014/main" id="{EABDBCF9-D6D2-48F8-B5AB-865D58FAD4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66674</xdr:colOff>
      <xdr:row>16</xdr:row>
      <xdr:rowOff>23812</xdr:rowOff>
    </xdr:from>
    <xdr:to>
      <xdr:col>17</xdr:col>
      <xdr:colOff>209549</xdr:colOff>
      <xdr:row>33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1F564D6-0D35-418B-926A-5E38D55649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\AppData\Local\Temp\Temp2_NETP2016-Chapter-1-XLSs-1.zip\Figure%2001_30%20GHG%20emission%20reductions%20in%20the%20CNS%20in%20transport,%20by%20country%20and%20mod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b\EAEA\1932%20Nordic%20Clean%20Energy%20Progress%20-%20Dokumenter\2_Statistikker%20mm\06_Mobility%20and%20Beyond\energy_statistical_countrydatasheets%20-%20overall%20stats%20for%20DK,%20SE%20and%20F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kw\EAEA\1932%20Nordic%20Clean%20Energy%20Progress%20-%20Dokumenter\2_Statistikker%20mm\06_Green%20Mobility\Eurostat_Table_t2020_rk320FlagNoDesc_7ebabfdb-2011-4d4e-a01a-fb05df0296da%20(1)%20-%20freight%20modal%20spl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TP2016 Figure 1_30"/>
    </sheetNames>
    <sheetDataSet>
      <sheetData sheetId="0">
        <row r="46">
          <cell r="F46">
            <v>2015</v>
          </cell>
          <cell r="K46">
            <v>2020</v>
          </cell>
          <cell r="P46">
            <v>2025</v>
          </cell>
          <cell r="U46">
            <v>2030</v>
          </cell>
          <cell r="Z46">
            <v>2035</v>
          </cell>
          <cell r="AE46">
            <v>2040</v>
          </cell>
          <cell r="AJ46">
            <v>2045</v>
          </cell>
          <cell r="AO46">
            <v>2050</v>
          </cell>
        </row>
        <row r="47">
          <cell r="F47">
            <v>93.524822817146131</v>
          </cell>
          <cell r="G47">
            <v>92.085192553287555</v>
          </cell>
          <cell r="H47">
            <v>90.64556228942898</v>
          </cell>
          <cell r="I47">
            <v>89.205932025570405</v>
          </cell>
          <cell r="J47">
            <v>87.76630176171183</v>
          </cell>
          <cell r="K47">
            <v>86.326671497853255</v>
          </cell>
          <cell r="L47">
            <v>84.721356083856321</v>
          </cell>
          <cell r="M47">
            <v>83.116040669859387</v>
          </cell>
          <cell r="N47">
            <v>81.510725255862454</v>
          </cell>
          <cell r="O47">
            <v>79.90540984186552</v>
          </cell>
          <cell r="P47">
            <v>78.300094427868558</v>
          </cell>
          <cell r="Q47">
            <v>76.741258452297117</v>
          </cell>
          <cell r="R47">
            <v>75.182422476725677</v>
          </cell>
          <cell r="S47">
            <v>73.623586501154236</v>
          </cell>
          <cell r="T47">
            <v>72.064750525582795</v>
          </cell>
          <cell r="U47">
            <v>70.505914550011326</v>
          </cell>
          <cell r="V47">
            <v>68.394400146776732</v>
          </cell>
          <cell r="W47">
            <v>66.282885743542138</v>
          </cell>
          <cell r="X47">
            <v>64.171371340307545</v>
          </cell>
          <cell r="Y47">
            <v>62.059856937072944</v>
          </cell>
          <cell r="Z47">
            <v>59.948342533838328</v>
          </cell>
          <cell r="AA47">
            <v>57.230509266271348</v>
          </cell>
          <cell r="AB47">
            <v>54.512675998704367</v>
          </cell>
          <cell r="AC47">
            <v>51.794842731137386</v>
          </cell>
          <cell r="AD47">
            <v>49.077009463570406</v>
          </cell>
          <cell r="AE47">
            <v>46.359176196003418</v>
          </cell>
          <cell r="AF47">
            <v>43.5530243644194</v>
          </cell>
          <cell r="AG47">
            <v>40.746872532835383</v>
          </cell>
          <cell r="AH47">
            <v>37.940720701251365</v>
          </cell>
          <cell r="AI47">
            <v>35.134568869667348</v>
          </cell>
          <cell r="AJ47">
            <v>32.328417038083344</v>
          </cell>
          <cell r="AK47">
            <v>30.069042617048357</v>
          </cell>
          <cell r="AL47">
            <v>27.809668196013369</v>
          </cell>
          <cell r="AM47">
            <v>25.550293774978382</v>
          </cell>
          <cell r="AN47">
            <v>23.290919353943394</v>
          </cell>
          <cell r="AO47">
            <v>21.031544932908403</v>
          </cell>
        </row>
        <row r="48">
          <cell r="B48" t="str">
            <v>Avoid/Shift (Urban) 7%</v>
          </cell>
          <cell r="F48">
            <v>6.0550763288323227E-2</v>
          </cell>
          <cell r="G48">
            <v>0.15759892454058527</v>
          </cell>
          <cell r="H48">
            <v>0.25464708579284734</v>
          </cell>
          <cell r="I48">
            <v>0.3516952470451094</v>
          </cell>
          <cell r="J48">
            <v>0.44874340829737147</v>
          </cell>
          <cell r="K48">
            <v>0.54579156954963348</v>
          </cell>
          <cell r="L48">
            <v>0.65767479953166175</v>
          </cell>
          <cell r="M48">
            <v>0.76955802951369001</v>
          </cell>
          <cell r="N48">
            <v>0.88144125949571828</v>
          </cell>
          <cell r="O48">
            <v>0.99332448947774654</v>
          </cell>
          <cell r="P48">
            <v>1.1052077194597749</v>
          </cell>
          <cell r="Q48">
            <v>1.2124845910277642</v>
          </cell>
          <cell r="R48">
            <v>1.3197614625957534</v>
          </cell>
          <cell r="S48">
            <v>1.4270383341637427</v>
          </cell>
          <cell r="T48">
            <v>1.534315205731732</v>
          </cell>
          <cell r="U48">
            <v>1.6415920772997217</v>
          </cell>
          <cell r="V48">
            <v>1.7534402892621344</v>
          </cell>
          <cell r="W48">
            <v>1.865288501224547</v>
          </cell>
          <cell r="X48">
            <v>1.9771367131869597</v>
          </cell>
          <cell r="Y48">
            <v>2.0889849251493722</v>
          </cell>
          <cell r="Z48">
            <v>2.2008331371117849</v>
          </cell>
          <cell r="AA48">
            <v>2.2831576349017149</v>
          </cell>
          <cell r="AB48">
            <v>2.3654821326916449</v>
          </cell>
          <cell r="AC48">
            <v>2.4478066304815749</v>
          </cell>
          <cell r="AD48">
            <v>2.5301311282715049</v>
          </cell>
          <cell r="AE48">
            <v>2.6124556260614344</v>
          </cell>
          <cell r="AF48">
            <v>2.6843614914795131</v>
          </cell>
          <cell r="AG48">
            <v>2.7562673568975917</v>
          </cell>
          <cell r="AH48">
            <v>2.8281732223156704</v>
          </cell>
          <cell r="AI48">
            <v>2.900079087733749</v>
          </cell>
          <cell r="AJ48">
            <v>2.9719849531518276</v>
          </cell>
          <cell r="AK48">
            <v>3.0129641631182524</v>
          </cell>
          <cell r="AL48">
            <v>3.0539433730846772</v>
          </cell>
          <cell r="AM48">
            <v>3.094922583051102</v>
          </cell>
          <cell r="AN48">
            <v>3.1359017930175268</v>
          </cell>
          <cell r="AO48">
            <v>3.1768810029839516</v>
          </cell>
        </row>
        <row r="49">
          <cell r="B49" t="str">
            <v>Low carbon fuels (Urban) 15%</v>
          </cell>
          <cell r="F49">
            <v>0.13911352157088863</v>
          </cell>
          <cell r="G49">
            <v>0.20532696179593396</v>
          </cell>
          <cell r="H49">
            <v>0.27154040202097929</v>
          </cell>
          <cell r="I49">
            <v>0.33775384224602462</v>
          </cell>
          <cell r="J49">
            <v>0.40396728247106994</v>
          </cell>
          <cell r="K49">
            <v>0.47018072269611522</v>
          </cell>
          <cell r="L49">
            <v>0.54147681691590088</v>
          </cell>
          <cell r="M49">
            <v>0.61277291113568655</v>
          </cell>
          <cell r="N49">
            <v>0.68406900535547221</v>
          </cell>
          <cell r="O49">
            <v>0.75536509957525788</v>
          </cell>
          <cell r="P49">
            <v>0.82666119379504366</v>
          </cell>
          <cell r="Q49">
            <v>0.88928151894443352</v>
          </cell>
          <cell r="R49">
            <v>0.95190184409382339</v>
          </cell>
          <cell r="S49">
            <v>1.0145221692432131</v>
          </cell>
          <cell r="T49">
            <v>1.0771424943926029</v>
          </cell>
          <cell r="U49">
            <v>1.1397628195419929</v>
          </cell>
          <cell r="V49">
            <v>1.4267349744954849</v>
          </cell>
          <cell r="W49">
            <v>1.7137071294489772</v>
          </cell>
          <cell r="X49">
            <v>2.0006792844024694</v>
          </cell>
          <cell r="Y49">
            <v>2.2876514393559617</v>
          </cell>
          <cell r="Z49">
            <v>2.5746235943094535</v>
          </cell>
          <cell r="AA49">
            <v>3.1792522067089584</v>
          </cell>
          <cell r="AB49">
            <v>3.7838808191084627</v>
          </cell>
          <cell r="AC49">
            <v>4.3885094315079671</v>
          </cell>
          <cell r="AD49">
            <v>4.9931380439074715</v>
          </cell>
          <cell r="AE49">
            <v>5.5977666563069768</v>
          </cell>
          <cell r="AF49">
            <v>6.4087967197232611</v>
          </cell>
          <cell r="AG49">
            <v>7.2198267831395455</v>
          </cell>
          <cell r="AH49">
            <v>8.0308568465558299</v>
          </cell>
          <cell r="AI49">
            <v>8.8418869099721142</v>
          </cell>
          <cell r="AJ49">
            <v>9.6529169733884004</v>
          </cell>
          <cell r="AK49">
            <v>10.391852503231403</v>
          </cell>
          <cell r="AL49">
            <v>11.130788033074406</v>
          </cell>
          <cell r="AM49">
            <v>11.869723562917409</v>
          </cell>
          <cell r="AN49">
            <v>12.608659092760412</v>
          </cell>
          <cell r="AO49">
            <v>13.347594622603411</v>
          </cell>
        </row>
        <row r="50">
          <cell r="B50" t="str">
            <v>Vehicle efficiency (Urban) 16%</v>
          </cell>
          <cell r="F50">
            <v>0.11445963284187163</v>
          </cell>
          <cell r="G50">
            <v>0.26144321624140232</v>
          </cell>
          <cell r="H50">
            <v>0.40842679964093298</v>
          </cell>
          <cell r="I50">
            <v>0.55541038304046364</v>
          </cell>
          <cell r="J50">
            <v>0.7023939664399943</v>
          </cell>
          <cell r="K50">
            <v>0.84937754983952496</v>
          </cell>
          <cell r="L50">
            <v>1.0423110504044029</v>
          </cell>
          <cell r="M50">
            <v>1.2352445509692809</v>
          </cell>
          <cell r="N50">
            <v>1.4281780515341589</v>
          </cell>
          <cell r="O50">
            <v>1.6211115520990369</v>
          </cell>
          <cell r="P50">
            <v>1.8140450526639147</v>
          </cell>
          <cell r="Q50">
            <v>2.0579846524401946</v>
          </cell>
          <cell r="R50">
            <v>2.3019242522164745</v>
          </cell>
          <cell r="S50">
            <v>2.5458638519927543</v>
          </cell>
          <cell r="T50">
            <v>2.7898034517690342</v>
          </cell>
          <cell r="U50">
            <v>3.0337430515453145</v>
          </cell>
          <cell r="V50">
            <v>3.3767014895122092</v>
          </cell>
          <cell r="W50">
            <v>3.7196599274791038</v>
          </cell>
          <cell r="X50">
            <v>4.0626183654459984</v>
          </cell>
          <cell r="Y50">
            <v>4.4055768034128935</v>
          </cell>
          <cell r="Z50">
            <v>4.7485352413797877</v>
          </cell>
          <cell r="AA50">
            <v>5.0815652526554693</v>
          </cell>
          <cell r="AB50">
            <v>5.414595263931151</v>
          </cell>
          <cell r="AC50">
            <v>5.7476252752068326</v>
          </cell>
          <cell r="AD50">
            <v>6.0806552864825143</v>
          </cell>
          <cell r="AE50">
            <v>6.4136852977581942</v>
          </cell>
          <cell r="AF50">
            <v>6.7063234869095165</v>
          </cell>
          <cell r="AG50">
            <v>6.9989616760608389</v>
          </cell>
          <cell r="AH50">
            <v>7.2915998652121612</v>
          </cell>
          <cell r="AI50">
            <v>7.5842380543634835</v>
          </cell>
          <cell r="AJ50">
            <v>7.8768762435148059</v>
          </cell>
          <cell r="AK50">
            <v>8.1021348216773745</v>
          </cell>
          <cell r="AL50">
            <v>8.3273933998399432</v>
          </cell>
          <cell r="AM50">
            <v>8.5526519780025119</v>
          </cell>
          <cell r="AN50">
            <v>8.7779105561650805</v>
          </cell>
          <cell r="AO50">
            <v>9.0031691343276528</v>
          </cell>
        </row>
        <row r="51">
          <cell r="B51" t="str">
            <v>Avoid/Shift (Non-Urban) 11%</v>
          </cell>
          <cell r="F51">
            <v>0.14127907615591301</v>
          </cell>
          <cell r="G51">
            <v>0.31262312884742033</v>
          </cell>
          <cell r="H51">
            <v>0.48396718153892765</v>
          </cell>
          <cell r="I51">
            <v>0.65531123423043502</v>
          </cell>
          <cell r="J51">
            <v>0.82665528692194234</v>
          </cell>
          <cell r="K51">
            <v>0.99799933961344955</v>
          </cell>
          <cell r="L51">
            <v>1.2042624617551798</v>
          </cell>
          <cell r="M51">
            <v>1.41052558389691</v>
          </cell>
          <cell r="N51">
            <v>1.6167887060386401</v>
          </cell>
          <cell r="O51">
            <v>1.8230518281803703</v>
          </cell>
          <cell r="P51">
            <v>2.0293149503221004</v>
          </cell>
          <cell r="Q51">
            <v>2.1903467487259674</v>
          </cell>
          <cell r="R51">
            <v>2.3513785471298343</v>
          </cell>
          <cell r="S51">
            <v>2.5124103455337012</v>
          </cell>
          <cell r="T51">
            <v>2.6734421439375682</v>
          </cell>
          <cell r="U51">
            <v>2.834473942341436</v>
          </cell>
          <cell r="V51">
            <v>2.9705120822165836</v>
          </cell>
          <cell r="W51">
            <v>3.1065502220917312</v>
          </cell>
          <cell r="X51">
            <v>3.2425883619668787</v>
          </cell>
          <cell r="Y51">
            <v>3.3786265018420263</v>
          </cell>
          <cell r="Z51">
            <v>3.5146646417171734</v>
          </cell>
          <cell r="AA51">
            <v>3.6266337603411887</v>
          </cell>
          <cell r="AB51">
            <v>3.7386028789652039</v>
          </cell>
          <cell r="AC51">
            <v>3.8505719975892192</v>
          </cell>
          <cell r="AD51">
            <v>3.9625411162132345</v>
          </cell>
          <cell r="AE51">
            <v>4.0745102348372502</v>
          </cell>
          <cell r="AF51">
            <v>4.1625755269357381</v>
          </cell>
          <cell r="AG51">
            <v>4.250640819034226</v>
          </cell>
          <cell r="AH51">
            <v>4.3387061111327139</v>
          </cell>
          <cell r="AI51">
            <v>4.4267714032312018</v>
          </cell>
          <cell r="AJ51">
            <v>4.5148366953296879</v>
          </cell>
          <cell r="AK51">
            <v>4.591489757156884</v>
          </cell>
          <cell r="AL51">
            <v>4.6681428189840801</v>
          </cell>
          <cell r="AM51">
            <v>4.7447958808112762</v>
          </cell>
          <cell r="AN51">
            <v>4.8214489426384723</v>
          </cell>
          <cell r="AO51">
            <v>4.8981020044656685</v>
          </cell>
        </row>
        <row r="52">
          <cell r="B52" t="str">
            <v>Low carbon fuels (Non-Urban) 32%</v>
          </cell>
          <cell r="F52">
            <v>0.27937166008626069</v>
          </cell>
          <cell r="G52">
            <v>0.31973661390288527</v>
          </cell>
          <cell r="H52">
            <v>0.36010156771950985</v>
          </cell>
          <cell r="I52">
            <v>0.40046652153613443</v>
          </cell>
          <cell r="J52">
            <v>0.44083147535275902</v>
          </cell>
          <cell r="K52">
            <v>0.48119642916938349</v>
          </cell>
          <cell r="L52">
            <v>0.66335133289951287</v>
          </cell>
          <cell r="M52">
            <v>0.84550623662964219</v>
          </cell>
          <cell r="N52">
            <v>1.0276611403597715</v>
          </cell>
          <cell r="O52">
            <v>1.2098160440899008</v>
          </cell>
          <cell r="P52">
            <v>1.3919709478200302</v>
          </cell>
          <cell r="Q52">
            <v>1.6382144779471319</v>
          </cell>
          <cell r="R52">
            <v>1.8844580080742337</v>
          </cell>
          <cell r="S52">
            <v>2.1307015382013357</v>
          </cell>
          <cell r="T52">
            <v>2.3769450683284377</v>
          </cell>
          <cell r="U52">
            <v>2.6231885984555392</v>
          </cell>
          <cell r="V52">
            <v>3.3801930192669225</v>
          </cell>
          <cell r="W52">
            <v>4.1371974400783058</v>
          </cell>
          <cell r="X52">
            <v>4.8942018608896891</v>
          </cell>
          <cell r="Y52">
            <v>5.6512062817010724</v>
          </cell>
          <cell r="Z52">
            <v>6.4082107025124557</v>
          </cell>
          <cell r="AA52">
            <v>7.6937436369126857</v>
          </cell>
          <cell r="AB52">
            <v>8.9792765713129157</v>
          </cell>
          <cell r="AC52">
            <v>10.264809505713146</v>
          </cell>
          <cell r="AD52">
            <v>11.550342440113376</v>
          </cell>
          <cell r="AE52">
            <v>12.835875374513606</v>
          </cell>
          <cell r="AF52">
            <v>14.386255918683688</v>
          </cell>
          <cell r="AG52">
            <v>15.93663646285377</v>
          </cell>
          <cell r="AH52">
            <v>17.487017007023852</v>
          </cell>
          <cell r="AI52">
            <v>19.037397551193934</v>
          </cell>
          <cell r="AJ52">
            <v>20.587778095364015</v>
          </cell>
          <cell r="AK52">
            <v>21.863624218173978</v>
          </cell>
          <cell r="AL52">
            <v>23.139470340983941</v>
          </cell>
          <cell r="AM52">
            <v>24.415316463793904</v>
          </cell>
          <cell r="AN52">
            <v>25.691162586603866</v>
          </cell>
          <cell r="AO52">
            <v>26.967008709413825</v>
          </cell>
        </row>
        <row r="53">
          <cell r="B53" t="str">
            <v>Vehicle efficiency (Non-Urban) 19%</v>
          </cell>
          <cell r="F53">
            <v>0.35108082916954636</v>
          </cell>
          <cell r="G53">
            <v>0.67214163587106701</v>
          </cell>
          <cell r="H53">
            <v>0.99320244257258761</v>
          </cell>
          <cell r="I53">
            <v>1.3142632492741082</v>
          </cell>
          <cell r="J53">
            <v>1.6353240559756288</v>
          </cell>
          <cell r="K53">
            <v>1.9563848626771496</v>
          </cell>
          <cell r="L53">
            <v>2.2639234736501135</v>
          </cell>
          <cell r="M53">
            <v>2.5714620846230773</v>
          </cell>
          <cell r="N53">
            <v>2.8790006955960412</v>
          </cell>
          <cell r="O53">
            <v>3.1865393065690051</v>
          </cell>
          <cell r="P53">
            <v>3.4940779175419681</v>
          </cell>
          <cell r="Q53">
            <v>3.743958040464523</v>
          </cell>
          <cell r="R53">
            <v>3.9938381633870779</v>
          </cell>
          <cell r="S53">
            <v>4.2437182863096323</v>
          </cell>
          <cell r="T53">
            <v>4.4935984092321872</v>
          </cell>
          <cell r="U53">
            <v>4.7434785321547421</v>
          </cell>
          <cell r="V53">
            <v>4.9539926428762788</v>
          </cell>
          <cell r="W53">
            <v>5.1645067535978155</v>
          </cell>
          <cell r="X53">
            <v>5.3750208643193522</v>
          </cell>
          <cell r="Y53">
            <v>5.5855349750408889</v>
          </cell>
          <cell r="Z53">
            <v>5.7960490857624265</v>
          </cell>
          <cell r="AA53">
            <v>5.9618088107763914</v>
          </cell>
          <cell r="AB53">
            <v>6.1275685357903562</v>
          </cell>
          <cell r="AC53">
            <v>6.2933282608043211</v>
          </cell>
          <cell r="AD53">
            <v>6.4590879858182859</v>
          </cell>
          <cell r="AE53">
            <v>6.6248477108322525</v>
          </cell>
          <cell r="AF53">
            <v>6.7579295480454205</v>
          </cell>
          <cell r="AG53">
            <v>6.8910113852585884</v>
          </cell>
          <cell r="AH53">
            <v>7.0240932224717563</v>
          </cell>
          <cell r="AI53">
            <v>7.1571750596849242</v>
          </cell>
          <cell r="AJ53">
            <v>7.2902568968980912</v>
          </cell>
          <cell r="AK53">
            <v>7.4036273311730101</v>
          </cell>
          <cell r="AL53">
            <v>7.516997765447929</v>
          </cell>
          <cell r="AM53">
            <v>7.6303681997228479</v>
          </cell>
          <cell r="AN53">
            <v>7.7437386339977667</v>
          </cell>
          <cell r="AO53">
            <v>7.8571090682726847</v>
          </cell>
        </row>
        <row r="58">
          <cell r="C58">
            <v>2015</v>
          </cell>
          <cell r="D58">
            <v>2020</v>
          </cell>
          <cell r="E58">
            <v>2025</v>
          </cell>
          <cell r="F58">
            <v>2030</v>
          </cell>
          <cell r="G58">
            <v>2035</v>
          </cell>
          <cell r="H58">
            <v>2040</v>
          </cell>
          <cell r="I58">
            <v>2045</v>
          </cell>
          <cell r="J58">
            <v>2050</v>
          </cell>
        </row>
        <row r="59">
          <cell r="C59">
            <v>94.614087525220668</v>
          </cell>
          <cell r="D59">
            <v>86.338895625821692</v>
          </cell>
          <cell r="E59">
            <v>78.3204424984784</v>
          </cell>
          <cell r="F59">
            <v>70.538390816392223</v>
          </cell>
          <cell r="G59">
            <v>60.005296280418406</v>
          </cell>
          <cell r="H59">
            <v>46.450762675417259</v>
          </cell>
          <cell r="I59">
            <v>32.460672642008682</v>
          </cell>
          <cell r="J59">
            <v>21.215318294184364</v>
          </cell>
        </row>
        <row r="60">
          <cell r="B60" t="str">
            <v xml:space="preserve"> Iceland </v>
          </cell>
          <cell r="C60">
            <v>0</v>
          </cell>
          <cell r="D60">
            <v>0.13037182148390336</v>
          </cell>
          <cell r="E60">
            <v>0.26396114548679339</v>
          </cell>
          <cell r="F60">
            <v>0.395527848639182</v>
          </cell>
          <cell r="G60">
            <v>0.60264034733814653</v>
          </cell>
          <cell r="H60">
            <v>0.85990609038215626</v>
          </cell>
          <cell r="I60">
            <v>1.1371189656834706</v>
          </cell>
          <cell r="J60">
            <v>1.3605136600149095</v>
          </cell>
        </row>
        <row r="61">
          <cell r="B61" t="str">
            <v xml:space="preserve"> Norway  </v>
          </cell>
          <cell r="C61">
            <v>0</v>
          </cell>
          <cell r="D61">
            <v>1.1754828345965969</v>
          </cell>
          <cell r="E61">
            <v>2.2816858208987689</v>
          </cell>
          <cell r="F61">
            <v>3.3964141237823284</v>
          </cell>
          <cell r="G61">
            <v>5.5163179837074381</v>
          </cell>
          <cell r="H61">
            <v>8.6725315021124079</v>
          </cell>
          <cell r="I61">
            <v>12.321279766099654</v>
          </cell>
          <cell r="J61">
            <v>15.38513632597132</v>
          </cell>
        </row>
        <row r="62">
          <cell r="B62" t="str">
            <v xml:space="preserve"> Denmark  </v>
          </cell>
          <cell r="C62">
            <v>0</v>
          </cell>
          <cell r="D62">
            <v>0.97734803179018215</v>
          </cell>
          <cell r="E62">
            <v>1.983548870258069</v>
          </cell>
          <cell r="F62">
            <v>2.9788200470148869</v>
          </cell>
          <cell r="G62">
            <v>4.6645636120060487</v>
          </cell>
          <cell r="H62">
            <v>6.9874613725892853</v>
          </cell>
          <cell r="I62">
            <v>9.6324177862677658</v>
          </cell>
          <cell r="J62">
            <v>11.808837077941828</v>
          </cell>
        </row>
        <row r="63">
          <cell r="B63" t="str">
            <v xml:space="preserve"> Finland  </v>
          </cell>
          <cell r="C63">
            <v>0</v>
          </cell>
          <cell r="D63">
            <v>1.103123670528209</v>
          </cell>
          <cell r="E63">
            <v>2.1976589761961431</v>
          </cell>
          <cell r="F63">
            <v>3.2690271523207191</v>
          </cell>
          <cell r="G63">
            <v>4.9948501212076692</v>
          </cell>
          <cell r="H63">
            <v>7.2224847556302016</v>
          </cell>
          <cell r="I63">
            <v>9.7205581145165212</v>
          </cell>
          <cell r="J63">
            <v>12.011527473518942</v>
          </cell>
        </row>
        <row r="64">
          <cell r="B64" t="str">
            <v xml:space="preserve"> Sweden  </v>
          </cell>
          <cell r="C64">
            <v>0</v>
          </cell>
          <cell r="D64">
            <v>1.9201394143433959</v>
          </cell>
          <cell r="E64">
            <v>3.9438651590625895</v>
          </cell>
          <cell r="F64">
            <v>5.981666747995007</v>
          </cell>
          <cell r="G64">
            <v>9.4452049488417735</v>
          </cell>
          <cell r="H64">
            <v>14.361162622938217</v>
          </cell>
          <cell r="I64">
            <v>19.98544902763091</v>
          </cell>
          <cell r="J64">
            <v>24.53332836822182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of Nordic Statistics"/>
      <sheetName val="CO2 per sector"/>
      <sheetName val="Contents"/>
      <sheetName val="EU28"/>
      <sheetName val="BE"/>
      <sheetName val="BG"/>
      <sheetName val="CZ"/>
      <sheetName val="DK"/>
      <sheetName val="DE"/>
      <sheetName val="EE"/>
      <sheetName val="IE"/>
      <sheetName val="EL"/>
      <sheetName val="ES"/>
      <sheetName val="FR"/>
      <sheetName val="HR"/>
      <sheetName val="IT"/>
      <sheetName val="CY"/>
      <sheetName val="LV"/>
      <sheetName val="LT"/>
      <sheetName val="LU"/>
      <sheetName val="HU"/>
      <sheetName val="MT"/>
      <sheetName val="NL"/>
      <sheetName val="AT"/>
      <sheetName val="PL"/>
      <sheetName val="PT"/>
      <sheetName val="RO"/>
      <sheetName val="SI"/>
      <sheetName val="SK"/>
      <sheetName val="FI"/>
      <sheetName val="SE"/>
      <sheetName val="UK"/>
      <sheetName val="aggregator by year"/>
      <sheetName val="footnotes and sources"/>
      <sheetName val="energy flows-energy balances"/>
      <sheetName val="energy products-energy balan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">
          <cell r="D8">
            <v>1990</v>
          </cell>
          <cell r="E8">
            <v>1991</v>
          </cell>
          <cell r="F8">
            <v>1992</v>
          </cell>
          <cell r="G8">
            <v>1993</v>
          </cell>
          <cell r="H8">
            <v>1994</v>
          </cell>
          <cell r="I8">
            <v>1995</v>
          </cell>
          <cell r="J8">
            <v>1996</v>
          </cell>
          <cell r="K8">
            <v>1997</v>
          </cell>
          <cell r="L8">
            <v>1998</v>
          </cell>
          <cell r="M8">
            <v>1999</v>
          </cell>
          <cell r="N8">
            <v>2000</v>
          </cell>
          <cell r="O8">
            <v>2001</v>
          </cell>
          <cell r="P8">
            <v>2002</v>
          </cell>
          <cell r="Q8">
            <v>2003</v>
          </cell>
          <cell r="R8">
            <v>2004</v>
          </cell>
          <cell r="S8">
            <v>2005</v>
          </cell>
          <cell r="T8">
            <v>2006</v>
          </cell>
          <cell r="U8">
            <v>2007</v>
          </cell>
          <cell r="V8">
            <v>2008</v>
          </cell>
          <cell r="W8">
            <v>2009</v>
          </cell>
          <cell r="X8">
            <v>2010</v>
          </cell>
          <cell r="Y8">
            <v>2011</v>
          </cell>
          <cell r="Z8">
            <v>2012</v>
          </cell>
          <cell r="AA8">
            <v>2013</v>
          </cell>
          <cell r="AB8">
            <v>2014</v>
          </cell>
          <cell r="AC8">
            <v>2015</v>
          </cell>
          <cell r="AD8">
            <v>2016</v>
          </cell>
          <cell r="AE8">
            <v>2017</v>
          </cell>
        </row>
        <row r="475">
          <cell r="D475">
            <v>9.3567332399999987</v>
          </cell>
          <cell r="E475">
            <v>9.7719856099999998</v>
          </cell>
          <cell r="F475">
            <v>9.9456687500000012</v>
          </cell>
          <cell r="G475">
            <v>10.070686250000001</v>
          </cell>
          <cell r="H475">
            <v>10.56696911</v>
          </cell>
          <cell r="I475">
            <v>10.6638696</v>
          </cell>
          <cell r="J475">
            <v>10.842137919999999</v>
          </cell>
          <cell r="K475">
            <v>11.055280230000001</v>
          </cell>
          <cell r="L475">
            <v>11.244095079999999</v>
          </cell>
          <cell r="M475">
            <v>11.390928050000001</v>
          </cell>
          <cell r="N475">
            <v>11.28208265</v>
          </cell>
          <cell r="O475">
            <v>11.313038039999999</v>
          </cell>
          <cell r="P475">
            <v>11.453609029999999</v>
          </cell>
          <cell r="Q475">
            <v>11.91974727</v>
          </cell>
          <cell r="R475">
            <v>12.2414778</v>
          </cell>
          <cell r="S475">
            <v>12.344039889999999</v>
          </cell>
        </row>
        <row r="512">
          <cell r="D512">
            <v>9.5035588400000002</v>
          </cell>
          <cell r="E512">
            <v>9.9251290399999998</v>
          </cell>
          <cell r="F512">
            <v>10.103030759999999</v>
          </cell>
          <cell r="G512">
            <v>10.22983868</v>
          </cell>
          <cell r="H512">
            <v>10.73157024</v>
          </cell>
          <cell r="I512">
            <v>10.82784431</v>
          </cell>
          <cell r="J512">
            <v>11.00547465</v>
          </cell>
          <cell r="K512">
            <v>11.21903657</v>
          </cell>
          <cell r="L512">
            <v>11.405891519999999</v>
          </cell>
          <cell r="M512">
            <v>11.54945086</v>
          </cell>
          <cell r="N512">
            <v>11.43581767</v>
          </cell>
          <cell r="O512">
            <v>11.462000140000001</v>
          </cell>
          <cell r="P512">
            <v>11.599118130000001</v>
          </cell>
          <cell r="Q512">
            <v>12.06348985</v>
          </cell>
          <cell r="R512">
            <v>12.38155341</v>
          </cell>
          <cell r="S512">
            <v>12.47717162</v>
          </cell>
          <cell r="T512">
            <v>12.84634627</v>
          </cell>
          <cell r="U512">
            <v>13.441814839999999</v>
          </cell>
          <cell r="V512">
            <v>13.12382017</v>
          </cell>
          <cell r="W512">
            <v>12.410927900000001</v>
          </cell>
          <cell r="X512">
            <v>12.340090529999999</v>
          </cell>
          <cell r="Y512">
            <v>12.032113670000001</v>
          </cell>
          <cell r="Z512">
            <v>11.482199430000001</v>
          </cell>
          <cell r="AA512">
            <v>11.29445643</v>
          </cell>
          <cell r="AB512">
            <v>11.51425238</v>
          </cell>
          <cell r="AC512">
            <v>11.74068913</v>
          </cell>
          <cell r="AD512">
            <v>11.94290636</v>
          </cell>
          <cell r="AE512"/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47">
          <cell r="D247">
            <v>3.6289000000000002</v>
          </cell>
        </row>
        <row r="475">
          <cell r="D475">
            <v>10.80776109</v>
          </cell>
          <cell r="E475">
            <v>10.492372450000001</v>
          </cell>
          <cell r="F475">
            <v>10.45760555</v>
          </cell>
          <cell r="G475">
            <v>9.9867623299999995</v>
          </cell>
          <cell r="H475">
            <v>10.313949500000001</v>
          </cell>
          <cell r="I475">
            <v>10.165579939999999</v>
          </cell>
          <cell r="J475">
            <v>10.11196829</v>
          </cell>
          <cell r="K475">
            <v>10.598257019999998</v>
          </cell>
          <cell r="L475">
            <v>10.70730067</v>
          </cell>
          <cell r="M475">
            <v>10.913941999999999</v>
          </cell>
          <cell r="N475">
            <v>10.8280236</v>
          </cell>
          <cell r="O475">
            <v>11.018108490000001</v>
          </cell>
          <cell r="P475">
            <v>11.24220117</v>
          </cell>
          <cell r="Q475">
            <v>11.429605240000001</v>
          </cell>
          <cell r="R475">
            <v>11.78773573</v>
          </cell>
          <cell r="S475">
            <v>11.812571389999999</v>
          </cell>
        </row>
        <row r="512">
          <cell r="D512">
            <v>11.068359150000001</v>
          </cell>
          <cell r="E512">
            <v>10.742148629999999</v>
          </cell>
          <cell r="F512">
            <v>10.700364740000001</v>
          </cell>
          <cell r="G512">
            <v>10.22014495</v>
          </cell>
          <cell r="H512">
            <v>10.539177019999999</v>
          </cell>
          <cell r="I512">
            <v>10.385672850000001</v>
          </cell>
          <cell r="J512">
            <v>10.32610931</v>
          </cell>
          <cell r="K512">
            <v>10.80751424</v>
          </cell>
          <cell r="L512">
            <v>10.90761022</v>
          </cell>
          <cell r="M512">
            <v>11.106866249999999</v>
          </cell>
          <cell r="N512">
            <v>11.01125029</v>
          </cell>
          <cell r="O512">
            <v>11.194686729999999</v>
          </cell>
          <cell r="P512">
            <v>11.407443049999999</v>
          </cell>
          <cell r="Q512">
            <v>11.58231303</v>
          </cell>
          <cell r="R512">
            <v>11.92811034</v>
          </cell>
          <cell r="S512">
            <v>11.942389090000001</v>
          </cell>
          <cell r="T512">
            <v>12.08788094</v>
          </cell>
          <cell r="U512">
            <v>12.467267939999999</v>
          </cell>
          <cell r="V512">
            <v>11.916099490000001</v>
          </cell>
          <cell r="W512">
            <v>11.36951766</v>
          </cell>
          <cell r="X512">
            <v>11.81814239</v>
          </cell>
          <cell r="Y512">
            <v>11.63579588</v>
          </cell>
          <cell r="Z512">
            <v>11.39581606</v>
          </cell>
          <cell r="AA512">
            <v>11.415258390000002</v>
          </cell>
          <cell r="AB512">
            <v>10.34942496</v>
          </cell>
          <cell r="AC512">
            <v>10.423574309999999</v>
          </cell>
          <cell r="AD512">
            <v>11.94094585</v>
          </cell>
          <cell r="AE512"/>
        </row>
      </sheetData>
      <sheetData sheetId="30">
        <row r="247">
          <cell r="D247">
            <v>6.1315659999999994</v>
          </cell>
        </row>
        <row r="475">
          <cell r="D475">
            <v>17.17784515</v>
          </cell>
          <cell r="E475">
            <v>17.165828470000001</v>
          </cell>
          <cell r="F475">
            <v>18.0099901</v>
          </cell>
          <cell r="G475">
            <v>17.287752779999998</v>
          </cell>
          <cell r="H475">
            <v>17.79018692</v>
          </cell>
          <cell r="I475">
            <v>17.85654203</v>
          </cell>
          <cell r="J475">
            <v>17.605948400000003</v>
          </cell>
          <cell r="K475">
            <v>17.60865969</v>
          </cell>
          <cell r="L475">
            <v>17.68786832</v>
          </cell>
          <cell r="M475">
            <v>17.965080650000001</v>
          </cell>
          <cell r="N475">
            <v>17.892268439999999</v>
          </cell>
          <cell r="O475">
            <v>18.097099020000002</v>
          </cell>
          <cell r="P475">
            <v>18.573061939999999</v>
          </cell>
          <cell r="Q475">
            <v>18.756311910000001</v>
          </cell>
          <cell r="R475">
            <v>19.064142749999998</v>
          </cell>
          <cell r="S475">
            <v>19.269548569999998</v>
          </cell>
        </row>
        <row r="512">
          <cell r="D512">
            <v>17.483113339999999</v>
          </cell>
          <cell r="E512">
            <v>17.478498800000001</v>
          </cell>
          <cell r="F512">
            <v>18.327384170000002</v>
          </cell>
          <cell r="G512">
            <v>17.600495819999999</v>
          </cell>
          <cell r="H512">
            <v>18.107007809999999</v>
          </cell>
          <cell r="I512">
            <v>18.17850773</v>
          </cell>
          <cell r="J512">
            <v>17.920185929999999</v>
          </cell>
          <cell r="K512">
            <v>17.919414329999999</v>
          </cell>
          <cell r="L512">
            <v>17.97328267</v>
          </cell>
          <cell r="M512">
            <v>18.248643730000001</v>
          </cell>
          <cell r="N512">
            <v>18.10424343</v>
          </cell>
          <cell r="O512">
            <v>18.289361450000001</v>
          </cell>
          <cell r="P512">
            <v>18.750429240000003</v>
          </cell>
          <cell r="Q512">
            <v>18.921963599999998</v>
          </cell>
          <cell r="R512">
            <v>19.218647730000001</v>
          </cell>
          <cell r="S512">
            <v>19.419341919999997</v>
          </cell>
          <cell r="T512">
            <v>19.369617119999997</v>
          </cell>
          <cell r="U512">
            <v>19.69381289</v>
          </cell>
          <cell r="V512">
            <v>19.176260160000002</v>
          </cell>
          <cell r="W512">
            <v>18.802500759999997</v>
          </cell>
          <cell r="X512">
            <v>18.93819555</v>
          </cell>
          <cell r="Y512">
            <v>18.457675780000002</v>
          </cell>
          <cell r="Z512">
            <v>17.450879789999998</v>
          </cell>
          <cell r="AA512">
            <v>16.958272140000002</v>
          </cell>
          <cell r="AB512">
            <v>16.719399710000001</v>
          </cell>
          <cell r="AC512">
            <v>16.710595700000002</v>
          </cell>
          <cell r="AD512">
            <v>15.77132462</v>
          </cell>
          <cell r="AE512"/>
        </row>
      </sheetData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0"/>
    </sheetNames>
    <sheetDataSet>
      <sheetData sheetId="0">
        <row r="4">
          <cell r="B4" t="str">
            <v>2005</v>
          </cell>
          <cell r="C4" t="str">
            <v>2006</v>
          </cell>
          <cell r="D4" t="str">
            <v>2007</v>
          </cell>
          <cell r="E4" t="str">
            <v>2008</v>
          </cell>
          <cell r="F4" t="str">
            <v>2009</v>
          </cell>
          <cell r="G4" t="str">
            <v>2010</v>
          </cell>
          <cell r="H4" t="str">
            <v>2011</v>
          </cell>
          <cell r="I4" t="str">
            <v>2012</v>
          </cell>
          <cell r="J4" t="str">
            <v>2013</v>
          </cell>
          <cell r="K4" t="str">
            <v>2014</v>
          </cell>
          <cell r="L4" t="str">
            <v>2015</v>
          </cell>
          <cell r="M4" t="str">
            <v>2016</v>
          </cell>
          <cell r="N4" t="str">
            <v>2017</v>
          </cell>
        </row>
        <row r="5">
          <cell r="A5" t="str">
            <v>Denmark</v>
          </cell>
          <cell r="B5">
            <v>10.6</v>
          </cell>
          <cell r="C5">
            <v>9.6999999999999993</v>
          </cell>
          <cell r="D5">
            <v>8.9</v>
          </cell>
          <cell r="E5">
            <v>9</v>
          </cell>
          <cell r="F5">
            <v>9.1</v>
          </cell>
          <cell r="G5">
            <v>11.5</v>
          </cell>
          <cell r="H5">
            <v>12.4</v>
          </cell>
          <cell r="I5">
            <v>10.9</v>
          </cell>
          <cell r="J5">
            <v>11.3</v>
          </cell>
          <cell r="K5">
            <v>11.2</v>
          </cell>
          <cell r="L5">
            <v>12</v>
          </cell>
          <cell r="M5">
            <v>11.3</v>
          </cell>
          <cell r="N5">
            <v>11.5</v>
          </cell>
        </row>
        <row r="6">
          <cell r="A6" t="str">
            <v>Finland</v>
          </cell>
          <cell r="B6">
            <v>25.2</v>
          </cell>
          <cell r="C6">
            <v>29.4</v>
          </cell>
          <cell r="D6">
            <v>27.8</v>
          </cell>
          <cell r="E6">
            <v>27.2</v>
          </cell>
          <cell r="F6">
            <v>25.8</v>
          </cell>
          <cell r="G6">
            <v>26.8</v>
          </cell>
          <cell r="H6">
            <v>27.6</v>
          </cell>
          <cell r="I6">
            <v>28.6</v>
          </cell>
          <cell r="J6">
            <v>30.1</v>
          </cell>
          <cell r="K6">
            <v>30.7</v>
          </cell>
          <cell r="L6">
            <v>27</v>
          </cell>
          <cell r="M6">
            <v>26.8</v>
          </cell>
          <cell r="N6">
            <v>27.3</v>
          </cell>
        </row>
        <row r="7">
          <cell r="A7" t="str">
            <v>Sweden</v>
          </cell>
          <cell r="B7">
            <v>32.4</v>
          </cell>
          <cell r="C7">
            <v>32.200000000000003</v>
          </cell>
          <cell r="D7">
            <v>32.700000000000003</v>
          </cell>
          <cell r="E7">
            <v>31.9</v>
          </cell>
          <cell r="F7">
            <v>33.299999999999997</v>
          </cell>
          <cell r="G7">
            <v>35.6</v>
          </cell>
          <cell r="H7">
            <v>34.799999999999997</v>
          </cell>
          <cell r="I7">
            <v>35.799999999999997</v>
          </cell>
          <cell r="J7">
            <v>33.700000000000003</v>
          </cell>
          <cell r="K7">
            <v>30.4</v>
          </cell>
          <cell r="L7">
            <v>29.5</v>
          </cell>
          <cell r="M7">
            <v>29.5</v>
          </cell>
          <cell r="N7">
            <v>30.2</v>
          </cell>
        </row>
        <row r="8">
          <cell r="A8" t="str">
            <v>Iceland</v>
          </cell>
          <cell r="B8" t="str">
            <v>:</v>
          </cell>
          <cell r="C8" t="str">
            <v>:</v>
          </cell>
          <cell r="D8" t="str">
            <v>:</v>
          </cell>
          <cell r="E8" t="str">
            <v>:</v>
          </cell>
          <cell r="F8" t="str">
            <v>:</v>
          </cell>
          <cell r="G8" t="str">
            <v>:</v>
          </cell>
          <cell r="H8" t="str">
            <v>:</v>
          </cell>
          <cell r="I8" t="str">
            <v>:</v>
          </cell>
          <cell r="J8" t="str">
            <v>:</v>
          </cell>
          <cell r="K8" t="str">
            <v>:</v>
          </cell>
          <cell r="L8" t="str">
            <v>:</v>
          </cell>
          <cell r="M8" t="str">
            <v>:</v>
          </cell>
          <cell r="N8" t="str">
            <v>:</v>
          </cell>
        </row>
        <row r="9">
          <cell r="A9" t="str">
            <v>Norway</v>
          </cell>
          <cell r="B9">
            <v>15.7</v>
          </cell>
          <cell r="C9">
            <v>15.8</v>
          </cell>
          <cell r="D9">
            <v>16.399999999999999</v>
          </cell>
          <cell r="E9">
            <v>15.6</v>
          </cell>
          <cell r="F9">
            <v>16.399999999999999</v>
          </cell>
          <cell r="G9">
            <v>15.4</v>
          </cell>
          <cell r="H9">
            <v>15.8</v>
          </cell>
          <cell r="I9">
            <v>14.8</v>
          </cell>
          <cell r="J9">
            <v>13.3</v>
          </cell>
          <cell r="K9">
            <v>13.7</v>
          </cell>
          <cell r="L9">
            <v>12.9</v>
          </cell>
          <cell r="M9">
            <v>13</v>
          </cell>
          <cell r="N9">
            <v>15.2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c.europa.eu/eurostat/data/database" TargetMode="External"/><Relationship Id="rId2" Type="http://schemas.openxmlformats.org/officeDocument/2006/relationships/hyperlink" Target="https://ec.europa.eu/eurostat/data/database" TargetMode="External"/><Relationship Id="rId1" Type="http://schemas.openxmlformats.org/officeDocument/2006/relationships/hyperlink" Target="https://www.ssb.no/statbank/table/08940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ec.europa.eu/eurostat/tgm/table.do?tab=table&amp;init=1&amp;plugin=1&amp;language=en&amp;pcode=t2020_rk32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sb.no/statbank/table/08940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CE51D-566C-45E2-A28E-E827971CBB4A}">
  <dimension ref="A1:C11"/>
  <sheetViews>
    <sheetView topLeftCell="A4" workbookViewId="0">
      <selection activeCell="C8" sqref="C8"/>
    </sheetView>
  </sheetViews>
  <sheetFormatPr defaultRowHeight="15" x14ac:dyDescent="0.25"/>
  <cols>
    <col min="2" max="2" width="58.28515625" bestFit="1" customWidth="1"/>
    <col min="3" max="3" width="107.28515625" bestFit="1" customWidth="1"/>
  </cols>
  <sheetData>
    <row r="1" spans="1:3" x14ac:dyDescent="0.25">
      <c r="A1" s="27" t="s">
        <v>75</v>
      </c>
      <c r="B1" s="27"/>
      <c r="C1" s="27"/>
    </row>
    <row r="2" spans="1:3" x14ac:dyDescent="0.25">
      <c r="A2" s="28"/>
      <c r="B2" s="29" t="s">
        <v>70</v>
      </c>
      <c r="C2" s="30"/>
    </row>
    <row r="3" spans="1:3" x14ac:dyDescent="0.25">
      <c r="A3" s="31">
        <v>9</v>
      </c>
      <c r="B3" s="26" t="s">
        <v>73</v>
      </c>
      <c r="C3" s="26"/>
    </row>
    <row r="4" spans="1:3" x14ac:dyDescent="0.25">
      <c r="A4" s="32" t="s">
        <v>74</v>
      </c>
      <c r="B4" s="33" t="s">
        <v>71</v>
      </c>
      <c r="C4" s="34" t="s">
        <v>72</v>
      </c>
    </row>
    <row r="5" spans="1:3" x14ac:dyDescent="0.25">
      <c r="A5" s="25">
        <v>9.1</v>
      </c>
      <c r="B5" s="26" t="s">
        <v>76</v>
      </c>
      <c r="C5" s="26" t="s">
        <v>77</v>
      </c>
    </row>
    <row r="6" spans="1:3" x14ac:dyDescent="0.25">
      <c r="A6" s="25">
        <v>9.1999999999999993</v>
      </c>
      <c r="B6" s="36" t="s">
        <v>80</v>
      </c>
      <c r="C6" s="18" t="s">
        <v>81</v>
      </c>
    </row>
    <row r="7" spans="1:3" x14ac:dyDescent="0.25">
      <c r="A7" s="25"/>
      <c r="B7" s="26" t="s">
        <v>78</v>
      </c>
      <c r="C7" s="35"/>
    </row>
    <row r="8" spans="1:3" x14ac:dyDescent="0.25">
      <c r="A8" s="25">
        <v>9.3000000000000007</v>
      </c>
      <c r="B8" s="23" t="s">
        <v>68</v>
      </c>
      <c r="C8" s="18" t="s">
        <v>69</v>
      </c>
    </row>
    <row r="9" spans="1:3" x14ac:dyDescent="0.25">
      <c r="A9" s="25">
        <v>9.4</v>
      </c>
      <c r="B9" s="23" t="s">
        <v>82</v>
      </c>
      <c r="C9" s="18" t="s">
        <v>84</v>
      </c>
    </row>
    <row r="10" spans="1:3" x14ac:dyDescent="0.25">
      <c r="A10" s="25">
        <v>9.5</v>
      </c>
      <c r="B10" s="23" t="s">
        <v>83</v>
      </c>
      <c r="C10" s="18" t="s">
        <v>84</v>
      </c>
    </row>
    <row r="11" spans="1:3" x14ac:dyDescent="0.25">
      <c r="B11" s="26" t="s">
        <v>79</v>
      </c>
    </row>
  </sheetData>
  <hyperlinks>
    <hyperlink ref="C6" r:id="rId1" display="https://www.ssb.no/statbank/table/08940/" xr:uid="{2CB2B15F-F808-47AC-AF81-6C7F2F46D4C6}"/>
    <hyperlink ref="C9" r:id="rId2" xr:uid="{5120EF42-A7A6-42E4-B55B-73EC47CD8922}"/>
    <hyperlink ref="C10" r:id="rId3" xr:uid="{1A832DEE-5D73-4682-B48F-F88BDDDB9EEA}"/>
    <hyperlink ref="C8" r:id="rId4" xr:uid="{3BE5328E-EFCC-494B-B263-B6636925CFF7}"/>
  </hyperlinks>
  <pageMargins left="0.7" right="0.7" top="0.75" bottom="0.75" header="0.3" footer="0.3"/>
  <pageSetup paperSize="9" orientation="portrait" horizontalDpi="300" verticalDpi="300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30FF4-3B69-4CC5-9A51-E29A2BB56D79}">
  <dimension ref="A1:BC169"/>
  <sheetViews>
    <sheetView tabSelected="1" zoomScale="85" zoomScaleNormal="85" workbookViewId="0">
      <selection activeCell="E163" sqref="E163"/>
    </sheetView>
  </sheetViews>
  <sheetFormatPr defaultColWidth="8.85546875" defaultRowHeight="15" x14ac:dyDescent="0.25"/>
  <cols>
    <col min="1" max="1" width="3.42578125" style="3" customWidth="1"/>
    <col min="2" max="2" width="16.140625" style="3" customWidth="1"/>
    <col min="3" max="5" width="8.85546875" style="3"/>
    <col min="6" max="6" width="17.140625" style="3" bestFit="1" customWidth="1"/>
    <col min="7" max="10" width="9.7109375" style="3" bestFit="1" customWidth="1"/>
    <col min="11" max="11" width="9" style="3" bestFit="1" customWidth="1"/>
    <col min="12" max="13" width="9.7109375" style="3" bestFit="1" customWidth="1"/>
    <col min="14" max="14" width="9.7109375" style="4" bestFit="1" customWidth="1"/>
    <col min="15" max="15" width="17" style="3" customWidth="1"/>
    <col min="16" max="16" width="9" style="3" bestFit="1" customWidth="1"/>
    <col min="17" max="17" width="15.42578125" style="3" customWidth="1"/>
    <col min="18" max="20" width="9.7109375" style="3" bestFit="1" customWidth="1"/>
    <col min="21" max="21" width="9" style="3" bestFit="1" customWidth="1"/>
    <col min="22" max="25" width="9.7109375" style="3" bestFit="1" customWidth="1"/>
    <col min="26" max="26" width="9" style="3" bestFit="1" customWidth="1"/>
    <col min="27" max="27" width="9.7109375" style="4" bestFit="1" customWidth="1"/>
    <col min="28" max="30" width="9.7109375" style="3" bestFit="1" customWidth="1"/>
    <col min="31" max="31" width="9" style="3" bestFit="1" customWidth="1"/>
    <col min="32" max="36" width="9.7109375" style="3" bestFit="1" customWidth="1"/>
    <col min="37" max="37" width="17.140625" style="3" bestFit="1" customWidth="1"/>
    <col min="38" max="39" width="9.7109375" style="3" bestFit="1" customWidth="1"/>
    <col min="40" max="40" width="20.7109375" style="4" customWidth="1"/>
    <col min="41" max="41" width="13.28515625" style="3" customWidth="1"/>
    <col min="42" max="16384" width="8.85546875" style="3"/>
  </cols>
  <sheetData>
    <row r="1" spans="2:40" s="2" customFormat="1" ht="35.25" customHeight="1" x14ac:dyDescent="0.25">
      <c r="B1" s="1" t="str">
        <f>C7</f>
        <v>GHG emission reductions in the CNS in transport, by country and mode</v>
      </c>
      <c r="N1" s="1"/>
      <c r="AA1" s="1"/>
      <c r="AN1" s="1"/>
    </row>
    <row r="2" spans="2:40" x14ac:dyDescent="0.25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1" x14ac:dyDescent="0.35">
      <c r="B3" s="5" t="s">
        <v>0</v>
      </c>
    </row>
    <row r="4" spans="2:40" ht="21" x14ac:dyDescent="0.35">
      <c r="B4" s="5"/>
    </row>
    <row r="5" spans="2:40" x14ac:dyDescent="0.25">
      <c r="B5" s="4" t="s">
        <v>1</v>
      </c>
      <c r="C5" s="3">
        <v>1</v>
      </c>
    </row>
    <row r="6" spans="2:40" x14ac:dyDescent="0.25">
      <c r="B6" s="4" t="s">
        <v>2</v>
      </c>
      <c r="C6" s="3">
        <v>30</v>
      </c>
    </row>
    <row r="7" spans="2:40" x14ac:dyDescent="0.25">
      <c r="B7" s="4" t="s">
        <v>3</v>
      </c>
      <c r="C7" s="3" t="s">
        <v>4</v>
      </c>
    </row>
    <row r="8" spans="2:40" x14ac:dyDescent="0.25">
      <c r="B8" s="4" t="s">
        <v>5</v>
      </c>
      <c r="C8" s="3" t="s">
        <v>6</v>
      </c>
    </row>
    <row r="9" spans="2:40" x14ac:dyDescent="0.25">
      <c r="B9" s="4"/>
    </row>
    <row r="10" spans="2:40" x14ac:dyDescent="0.25">
      <c r="B10" s="4" t="s">
        <v>7</v>
      </c>
    </row>
    <row r="11" spans="2:40" x14ac:dyDescent="0.25">
      <c r="B11" s="4" t="s">
        <v>8</v>
      </c>
    </row>
    <row r="12" spans="2:40" ht="23.25" x14ac:dyDescent="0.35">
      <c r="B12" s="4"/>
      <c r="J12" s="6"/>
    </row>
    <row r="13" spans="2:40" x14ac:dyDescent="0.25">
      <c r="B13" s="4" t="s">
        <v>9</v>
      </c>
    </row>
    <row r="14" spans="2:40" x14ac:dyDescent="0.25">
      <c r="B14" s="4" t="s">
        <v>10</v>
      </c>
      <c r="C14" s="3" t="s">
        <v>11</v>
      </c>
    </row>
    <row r="15" spans="2:40" x14ac:dyDescent="0.25">
      <c r="B15" s="4" t="s">
        <v>12</v>
      </c>
      <c r="C15" s="3" t="s">
        <v>13</v>
      </c>
    </row>
    <row r="16" spans="2:40" x14ac:dyDescent="0.25">
      <c r="B16" s="4" t="s">
        <v>14</v>
      </c>
      <c r="C16" s="3" t="s">
        <v>15</v>
      </c>
      <c r="AK16" s="77">
        <f>AO48+AO49+AO50+AO51</f>
        <v>69.009415311030878</v>
      </c>
    </row>
    <row r="17" spans="2:38" x14ac:dyDescent="0.25">
      <c r="B17" s="4" t="s">
        <v>16</v>
      </c>
      <c r="C17" s="3" t="s">
        <v>17</v>
      </c>
    </row>
    <row r="18" spans="2:38" x14ac:dyDescent="0.25">
      <c r="B18" s="4"/>
      <c r="C18" s="4"/>
    </row>
    <row r="19" spans="2:38" x14ac:dyDescent="0.25">
      <c r="B19" s="4"/>
      <c r="C19" s="4"/>
    </row>
    <row r="20" spans="2:38" ht="23.25" x14ac:dyDescent="0.35">
      <c r="B20" s="6" t="s">
        <v>18</v>
      </c>
      <c r="C20" s="4"/>
    </row>
    <row r="21" spans="2:38" x14ac:dyDescent="0.25">
      <c r="B21" s="4"/>
      <c r="C21" s="4"/>
    </row>
    <row r="22" spans="2:38" x14ac:dyDescent="0.25">
      <c r="B22" s="4"/>
      <c r="C22" s="4"/>
    </row>
    <row r="23" spans="2:38" x14ac:dyDescent="0.25">
      <c r="B23" s="4"/>
      <c r="C23" s="4"/>
    </row>
    <row r="24" spans="2:38" x14ac:dyDescent="0.25">
      <c r="B24" s="4"/>
      <c r="V24" s="7"/>
      <c r="W24" s="7"/>
    </row>
    <row r="25" spans="2:38" ht="15" customHeight="1" x14ac:dyDescent="0.25">
      <c r="B25" s="8"/>
      <c r="C25" s="8"/>
      <c r="D25" s="8"/>
      <c r="E25" s="8"/>
      <c r="F25" s="8"/>
      <c r="G25" s="8"/>
      <c r="H25" s="8"/>
      <c r="V25" s="7"/>
      <c r="W25" s="7"/>
    </row>
    <row r="26" spans="2:38" x14ac:dyDescent="0.25">
      <c r="B26" s="8"/>
      <c r="C26" s="8"/>
      <c r="D26" s="8"/>
      <c r="E26" s="8"/>
      <c r="F26" s="8"/>
      <c r="G26" s="8"/>
      <c r="H26" s="8"/>
      <c r="V26" s="7"/>
      <c r="W26" s="7"/>
    </row>
    <row r="27" spans="2:38" x14ac:dyDescent="0.25">
      <c r="B27" s="8"/>
      <c r="C27" s="8"/>
      <c r="D27" s="8"/>
      <c r="E27" s="8"/>
      <c r="F27" s="8"/>
      <c r="G27" s="8"/>
      <c r="H27" s="8"/>
      <c r="V27" s="7"/>
      <c r="W27" s="7"/>
    </row>
    <row r="28" spans="2:38" x14ac:dyDescent="0.25">
      <c r="B28" s="8"/>
      <c r="C28" s="8"/>
      <c r="D28" s="8"/>
      <c r="E28" s="8"/>
      <c r="F28" s="8"/>
      <c r="G28" s="8"/>
      <c r="H28" s="8"/>
      <c r="V28" s="7"/>
      <c r="W28" s="7"/>
      <c r="X28" s="4"/>
      <c r="Y28" s="4"/>
    </row>
    <row r="29" spans="2:38" x14ac:dyDescent="0.25">
      <c r="B29" s="8"/>
      <c r="C29" s="8"/>
      <c r="D29" s="8"/>
      <c r="E29" s="8"/>
      <c r="F29" s="8"/>
      <c r="G29" s="8"/>
      <c r="H29" s="8"/>
      <c r="V29" s="7"/>
      <c r="W29" s="7"/>
      <c r="X29" s="4"/>
      <c r="Y29" s="4"/>
    </row>
    <row r="30" spans="2:38" ht="15.75" x14ac:dyDescent="0.25">
      <c r="B30" s="8"/>
      <c r="C30" s="8"/>
      <c r="D30" s="8"/>
      <c r="E30" s="8"/>
      <c r="F30" s="8"/>
      <c r="G30" s="8"/>
      <c r="H30" s="8"/>
      <c r="N30" s="9"/>
      <c r="V30" s="7"/>
      <c r="W30" s="7"/>
      <c r="Z30" s="10"/>
      <c r="AA30" s="9"/>
    </row>
    <row r="31" spans="2:38" s="4" customFormat="1" x14ac:dyDescent="0.25">
      <c r="B31" s="4">
        <v>2015</v>
      </c>
      <c r="C31" s="13">
        <v>2016</v>
      </c>
      <c r="D31" s="13">
        <v>2017</v>
      </c>
      <c r="E31" s="8"/>
      <c r="F31" s="8"/>
      <c r="G31" s="8"/>
      <c r="H31" s="8"/>
      <c r="V31" s="7"/>
      <c r="W31" s="7"/>
      <c r="AA31" s="3"/>
    </row>
    <row r="32" spans="2:38" x14ac:dyDescent="0.25">
      <c r="B32" s="80">
        <v>77.158319999999989</v>
      </c>
      <c r="C32" s="80">
        <v>77.103429999999989</v>
      </c>
      <c r="D32" s="80">
        <v>76.590330000000009</v>
      </c>
      <c r="E32" s="8"/>
      <c r="F32" s="8"/>
      <c r="G32" s="8"/>
      <c r="H32" s="8"/>
      <c r="N32" s="11"/>
      <c r="V32" s="7"/>
      <c r="W32" s="7"/>
      <c r="X32" s="12"/>
      <c r="Y32" s="12"/>
      <c r="AA32" s="11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</row>
    <row r="33" spans="1:51" x14ac:dyDescent="0.25">
      <c r="B33" s="8"/>
      <c r="C33" s="8"/>
      <c r="D33" s="8"/>
      <c r="E33" s="8"/>
      <c r="F33" s="8"/>
      <c r="G33" s="8"/>
      <c r="H33" s="8"/>
      <c r="N33" s="11"/>
      <c r="V33" s="7"/>
      <c r="W33" s="7"/>
      <c r="X33" s="12"/>
      <c r="Y33" s="12"/>
      <c r="AA33" s="11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</row>
    <row r="34" spans="1:51" x14ac:dyDescent="0.25">
      <c r="B34" s="8"/>
      <c r="C34" s="8"/>
      <c r="D34" s="8"/>
      <c r="E34" s="8"/>
      <c r="F34" s="8"/>
      <c r="G34" s="8"/>
      <c r="H34" s="8"/>
      <c r="N34" s="11"/>
      <c r="V34" s="7"/>
      <c r="W34" s="7"/>
      <c r="X34" s="12"/>
      <c r="Y34" s="12"/>
      <c r="AA34" s="11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</row>
    <row r="35" spans="1:51" x14ac:dyDescent="0.25">
      <c r="B35" s="8"/>
      <c r="C35" s="8"/>
      <c r="D35" s="8"/>
      <c r="E35" s="8"/>
      <c r="F35" s="8"/>
      <c r="G35" s="8"/>
      <c r="H35" s="8"/>
      <c r="N35" s="11"/>
      <c r="V35" s="7"/>
      <c r="W35" s="7"/>
      <c r="X35" s="12"/>
      <c r="Y35" s="12"/>
      <c r="AA35" s="11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</row>
    <row r="36" spans="1:51" x14ac:dyDescent="0.25">
      <c r="B36" s="8"/>
      <c r="C36" s="8"/>
      <c r="D36" s="8"/>
      <c r="E36" s="8"/>
      <c r="F36" s="8"/>
      <c r="G36" s="8"/>
      <c r="H36" s="8"/>
      <c r="N36" s="11"/>
      <c r="V36" s="7"/>
      <c r="W36" s="7"/>
      <c r="X36" s="12"/>
      <c r="Y36" s="12"/>
      <c r="AA36" s="11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</row>
    <row r="37" spans="1:51" x14ac:dyDescent="0.25">
      <c r="B37" s="8"/>
      <c r="C37" s="8"/>
      <c r="D37" s="8"/>
      <c r="E37" s="8"/>
      <c r="F37" s="8"/>
      <c r="G37" s="8"/>
      <c r="H37" s="8"/>
      <c r="N37" s="11"/>
      <c r="V37" s="7"/>
      <c r="W37" s="7"/>
      <c r="X37" s="12"/>
      <c r="Y37" s="12"/>
      <c r="AA37" s="11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</row>
    <row r="38" spans="1:51" ht="23.25" x14ac:dyDescent="0.35">
      <c r="B38" s="8"/>
      <c r="C38" s="8"/>
      <c r="D38" s="8"/>
      <c r="E38" s="8"/>
      <c r="F38" s="8"/>
      <c r="G38" s="8"/>
      <c r="H38" s="8"/>
      <c r="I38" s="6" t="s">
        <v>116</v>
      </c>
      <c r="N38" s="11"/>
      <c r="V38" s="7"/>
      <c r="W38" s="7"/>
      <c r="X38" s="12"/>
      <c r="Y38" s="12"/>
      <c r="AA38" s="11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</row>
    <row r="39" spans="1:51" x14ac:dyDescent="0.25">
      <c r="B39" s="8"/>
      <c r="C39" s="8"/>
      <c r="D39" s="8"/>
      <c r="E39" s="8"/>
      <c r="F39" s="8"/>
      <c r="G39" s="8"/>
      <c r="H39" s="8"/>
      <c r="I39" s="4" t="s">
        <v>20</v>
      </c>
      <c r="M39" s="4">
        <v>2015</v>
      </c>
      <c r="N39" s="13"/>
      <c r="O39" s="13"/>
      <c r="P39" s="13"/>
      <c r="Q39" s="13"/>
      <c r="R39" s="4">
        <v>2020</v>
      </c>
      <c r="S39" s="7"/>
      <c r="T39" s="7"/>
      <c r="U39" s="7"/>
      <c r="V39" s="7"/>
      <c r="W39" s="7"/>
      <c r="X39" s="12"/>
      <c r="Y39" s="12"/>
      <c r="AA39" s="11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</row>
    <row r="40" spans="1:51" x14ac:dyDescent="0.25">
      <c r="I40" s="4" t="s">
        <v>114</v>
      </c>
      <c r="M40" s="80">
        <v>77.158319999999989</v>
      </c>
      <c r="N40" s="80">
        <v>77.103429999999989</v>
      </c>
      <c r="O40" s="80">
        <v>76.590330000000009</v>
      </c>
      <c r="P40" s="13"/>
      <c r="Q40" s="13"/>
      <c r="R40" s="4"/>
      <c r="S40" s="12"/>
      <c r="T40" s="12"/>
      <c r="U40" s="12"/>
      <c r="V40" s="12"/>
      <c r="W40" s="12"/>
      <c r="X40" s="12"/>
      <c r="Y40" s="12"/>
      <c r="AA40" s="11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</row>
    <row r="41" spans="1:51" x14ac:dyDescent="0.25">
      <c r="I41" s="3" t="s">
        <v>115</v>
      </c>
      <c r="L41" s="12"/>
      <c r="M41" s="12">
        <v>76.069319999999991</v>
      </c>
      <c r="N41" s="12">
        <v>74.738786170295072</v>
      </c>
      <c r="O41" s="12">
        <v>73.408252340590153</v>
      </c>
      <c r="P41" s="12">
        <v>72.077718510885234</v>
      </c>
      <c r="Q41" s="12">
        <v>70.747184681180315</v>
      </c>
      <c r="R41" s="12">
        <v>69.416650851475382</v>
      </c>
      <c r="AA41" s="11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</row>
    <row r="42" spans="1:51" ht="23.25" x14ac:dyDescent="0.35">
      <c r="B42" s="6" t="s">
        <v>19</v>
      </c>
      <c r="I42" s="3" t="s">
        <v>21</v>
      </c>
      <c r="L42" s="12"/>
      <c r="M42" s="12">
        <v>-0.20182983944423599</v>
      </c>
      <c r="N42" s="12">
        <v>0.11550671847739907</v>
      </c>
      <c r="O42" s="12">
        <v>0.43284327639903414</v>
      </c>
      <c r="P42" s="12">
        <v>0.75017983432066915</v>
      </c>
      <c r="Q42" s="12">
        <v>1.0675163922423043</v>
      </c>
      <c r="R42" s="12">
        <v>1.3848529501639393</v>
      </c>
      <c r="S42" s="12"/>
      <c r="T42" s="12"/>
      <c r="U42" s="12"/>
      <c r="V42" s="12"/>
      <c r="W42" s="12"/>
      <c r="X42" s="12"/>
      <c r="Y42" s="12"/>
      <c r="Z42" s="12"/>
      <c r="AA42" s="12"/>
      <c r="AB42" s="12"/>
      <c r="AD42" s="4"/>
      <c r="AN42" s="3"/>
    </row>
    <row r="43" spans="1:51" x14ac:dyDescent="0.25">
      <c r="I43" s="3" t="s">
        <v>22</v>
      </c>
      <c r="L43" s="12"/>
      <c r="M43" s="12">
        <v>-0.41848518165714899</v>
      </c>
      <c r="N43" s="12">
        <v>-0.16410214793326761</v>
      </c>
      <c r="O43" s="12">
        <v>9.0280885790613774E-2</v>
      </c>
      <c r="P43" s="12">
        <v>0.34466391951449515</v>
      </c>
      <c r="Q43" s="12">
        <v>0.59904695323837653</v>
      </c>
      <c r="R43" s="12">
        <v>0.85342998696225769</v>
      </c>
      <c r="S43" s="12"/>
      <c r="T43" s="12"/>
      <c r="U43" s="12"/>
      <c r="V43" s="12"/>
      <c r="W43" s="12"/>
      <c r="X43" s="12"/>
      <c r="Y43" s="12"/>
      <c r="Z43" s="12"/>
      <c r="AA43" s="12"/>
      <c r="AB43" s="12"/>
      <c r="AD43" s="4"/>
      <c r="AN43" s="3"/>
    </row>
    <row r="44" spans="1:51" x14ac:dyDescent="0.25">
      <c r="C44" s="12"/>
      <c r="D44" s="12"/>
      <c r="E44" s="12"/>
      <c r="F44" s="12"/>
      <c r="G44" s="12"/>
      <c r="H44" s="12"/>
      <c r="I44" s="3" t="s">
        <v>23</v>
      </c>
      <c r="L44" s="12"/>
      <c r="M44" s="12">
        <v>-0.46554046201141802</v>
      </c>
      <c r="N44" s="12">
        <v>0.13094776190611651</v>
      </c>
      <c r="O44" s="12">
        <v>0.72743598582365099</v>
      </c>
      <c r="P44" s="12">
        <v>1.3239242097411856</v>
      </c>
      <c r="Q44" s="12">
        <v>1.9204124336587203</v>
      </c>
      <c r="R44" s="12">
        <v>2.5169006575762549</v>
      </c>
      <c r="S44" s="12"/>
      <c r="T44" s="12"/>
      <c r="U44" s="12"/>
      <c r="V44" s="12"/>
      <c r="W44" s="12"/>
      <c r="X44" s="12"/>
      <c r="Y44" s="12"/>
      <c r="Z44" s="4"/>
      <c r="AA44" s="3"/>
      <c r="AB44" s="11"/>
      <c r="AF44" s="12"/>
      <c r="AG44" s="12"/>
      <c r="AH44" s="12"/>
      <c r="AI44" s="12"/>
      <c r="AJ44" s="12"/>
      <c r="AK44" s="12"/>
      <c r="AL44" s="12"/>
      <c r="AM44" s="12"/>
      <c r="AN44" s="3"/>
      <c r="AO44" s="4"/>
    </row>
    <row r="45" spans="1:51" x14ac:dyDescent="0.25">
      <c r="M45" s="11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Z45" s="11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M45" s="4"/>
      <c r="AN45" s="3"/>
    </row>
    <row r="46" spans="1:51" x14ac:dyDescent="0.25">
      <c r="A46" s="4"/>
      <c r="B46" s="4" t="s">
        <v>20</v>
      </c>
      <c r="F46" s="4">
        <v>2015</v>
      </c>
      <c r="G46" s="13">
        <v>2016</v>
      </c>
      <c r="H46" s="13">
        <v>2017</v>
      </c>
      <c r="I46" s="13"/>
      <c r="J46" s="13"/>
      <c r="K46" s="4">
        <v>2020</v>
      </c>
      <c r="L46" s="13"/>
      <c r="M46" s="13"/>
      <c r="N46" s="13"/>
      <c r="O46" s="13"/>
      <c r="P46" s="4">
        <v>2025</v>
      </c>
      <c r="Q46" s="13"/>
      <c r="R46" s="13"/>
      <c r="S46" s="13"/>
      <c r="T46" s="13"/>
      <c r="U46" s="4">
        <v>2030</v>
      </c>
      <c r="V46" s="13"/>
      <c r="W46" s="13"/>
      <c r="X46" s="13"/>
      <c r="Y46" s="13"/>
      <c r="Z46" s="4">
        <v>2035</v>
      </c>
      <c r="AA46" s="13"/>
      <c r="AB46" s="13"/>
      <c r="AC46" s="13"/>
      <c r="AD46" s="13"/>
      <c r="AE46" s="4">
        <v>2040</v>
      </c>
      <c r="AF46" s="13"/>
      <c r="AG46" s="13"/>
      <c r="AH46" s="13"/>
      <c r="AI46" s="13"/>
      <c r="AJ46" s="4">
        <v>2045</v>
      </c>
      <c r="AK46" s="13"/>
      <c r="AL46" s="13"/>
      <c r="AM46" s="13"/>
      <c r="AN46" s="13"/>
      <c r="AO46" s="4">
        <v>2050</v>
      </c>
      <c r="AW46" s="14"/>
      <c r="AY46" s="12"/>
    </row>
    <row r="47" spans="1:51" x14ac:dyDescent="0.25">
      <c r="A47" s="4"/>
      <c r="B47" s="4" t="s">
        <v>114</v>
      </c>
      <c r="F47" s="80">
        <f>'Transport sector emissions'!AA32/1000+F56</f>
        <v>77.158319999999989</v>
      </c>
      <c r="G47" s="80">
        <f>'Transport sector emissions'!AB32/1000</f>
        <v>77.103429999999989</v>
      </c>
      <c r="H47" s="80">
        <f>'Transport sector emissions'!AC32/1000</f>
        <v>76.590330000000009</v>
      </c>
      <c r="I47" s="13"/>
      <c r="J47" s="13"/>
      <c r="K47" s="4"/>
      <c r="L47" s="13"/>
      <c r="M47" s="13"/>
      <c r="N47" s="13"/>
      <c r="O47" s="13"/>
      <c r="P47" s="4"/>
      <c r="Q47" s="13"/>
      <c r="R47" s="13"/>
      <c r="S47" s="13"/>
      <c r="T47" s="13"/>
      <c r="U47" s="4"/>
      <c r="V47" s="13"/>
      <c r="W47" s="13"/>
      <c r="X47" s="13"/>
      <c r="Y47" s="13"/>
      <c r="Z47" s="4"/>
      <c r="AA47" s="13"/>
      <c r="AB47" s="13"/>
      <c r="AC47" s="13"/>
      <c r="AD47" s="13"/>
      <c r="AE47" s="4"/>
      <c r="AF47" s="13"/>
      <c r="AG47" s="13"/>
      <c r="AH47" s="13"/>
      <c r="AI47" s="13"/>
      <c r="AJ47" s="4"/>
      <c r="AK47" s="13"/>
      <c r="AL47" s="13"/>
      <c r="AM47" s="13"/>
      <c r="AN47" s="13"/>
      <c r="AO47" s="4"/>
      <c r="AW47" s="14"/>
      <c r="AY47" s="12"/>
    </row>
    <row r="48" spans="1:51" x14ac:dyDescent="0.25">
      <c r="A48" s="4"/>
      <c r="B48" s="3" t="s">
        <v>117</v>
      </c>
      <c r="E48" s="12"/>
      <c r="F48" s="12">
        <v>76.069319999999991</v>
      </c>
      <c r="G48" s="12">
        <f>$F48+($K48-$F48)/5</f>
        <v>74.738786170295072</v>
      </c>
      <c r="H48" s="12">
        <f>G48+($K48-$F48)/5</f>
        <v>73.408252340590153</v>
      </c>
      <c r="I48" s="12">
        <f>H48+($K48-$F48)/5</f>
        <v>72.077718510885234</v>
      </c>
      <c r="J48" s="12">
        <f>I48+($K48-$F48)/5</f>
        <v>70.747184681180315</v>
      </c>
      <c r="K48" s="12">
        <v>69.416650851475382</v>
      </c>
      <c r="L48" s="12">
        <f>K48+($P48-$K48)/5</f>
        <v>68.128254196548426</v>
      </c>
      <c r="M48" s="12">
        <f t="shared" ref="M48:N48" si="0">L48+($P48-$K48)/5</f>
        <v>66.83985754162147</v>
      </c>
      <c r="N48" s="12">
        <f t="shared" si="0"/>
        <v>65.551460886694514</v>
      </c>
      <c r="O48" s="12">
        <f>N48+($P48-$K48)/5</f>
        <v>64.263064231767558</v>
      </c>
      <c r="P48" s="12">
        <v>62.974667576840581</v>
      </c>
      <c r="Q48" s="12">
        <f>P48+($U48-$P48)/5</f>
        <v>61.731978437354961</v>
      </c>
      <c r="R48" s="12">
        <f t="shared" ref="R48:T48" si="1">Q48+($U48-$P48)/5</f>
        <v>60.489289297869341</v>
      </c>
      <c r="S48" s="12">
        <f t="shared" si="1"/>
        <v>59.246600158383721</v>
      </c>
      <c r="T48" s="12">
        <f t="shared" si="1"/>
        <v>58.003911018898101</v>
      </c>
      <c r="U48" s="12">
        <v>56.761221879412481</v>
      </c>
      <c r="V48" s="12">
        <f>U48+($Z48-$U48)/5</f>
        <v>55.113217630020394</v>
      </c>
      <c r="W48" s="12">
        <f t="shared" ref="W48:Y48" si="2">V48+($Z48-$U48)/5</f>
        <v>53.465213380628306</v>
      </c>
      <c r="X48" s="12">
        <f t="shared" si="2"/>
        <v>51.817209131236218</v>
      </c>
      <c r="Y48" s="12">
        <f t="shared" si="2"/>
        <v>50.169204881844131</v>
      </c>
      <c r="Z48" s="12">
        <v>48.521200632452057</v>
      </c>
      <c r="AA48" s="12">
        <f>Z48+($AE48-$Z48)/5</f>
        <v>46.476193671582422</v>
      </c>
      <c r="AB48" s="12">
        <f t="shared" ref="AB48:AD48" si="3">AA48+($AE48-$Z48)/5</f>
        <v>44.431186710712787</v>
      </c>
      <c r="AC48" s="12">
        <f t="shared" si="3"/>
        <v>42.386179749843151</v>
      </c>
      <c r="AD48" s="12">
        <f t="shared" si="3"/>
        <v>40.341172788973516</v>
      </c>
      <c r="AE48" s="12">
        <v>38.296165828103881</v>
      </c>
      <c r="AF48" s="12">
        <f>AE48+($AJ48-$AE48)/5</f>
        <v>36.297408489670104</v>
      </c>
      <c r="AG48" s="12">
        <f t="shared" ref="AG48:AI48" si="4">AF48+($AJ48-$AE48)/5</f>
        <v>34.298651151236328</v>
      </c>
      <c r="AH48" s="12">
        <f t="shared" si="4"/>
        <v>32.299893812802551</v>
      </c>
      <c r="AI48" s="12">
        <f t="shared" si="4"/>
        <v>30.301136474368779</v>
      </c>
      <c r="AJ48" s="12">
        <v>28.302379135935016</v>
      </c>
      <c r="AK48" s="12">
        <f>AJ48+($AO48-$AJ48)/5</f>
        <v>26.884966967584887</v>
      </c>
      <c r="AL48" s="12">
        <f t="shared" ref="AL48:AN48" si="5">AK48+($AO48-$AJ48)/5</f>
        <v>25.467554799234758</v>
      </c>
      <c r="AM48" s="12">
        <f t="shared" si="5"/>
        <v>24.050142630884629</v>
      </c>
      <c r="AN48" s="12">
        <f t="shared" si="5"/>
        <v>22.6327304625345</v>
      </c>
      <c r="AO48" s="57">
        <v>21.215318294184364</v>
      </c>
      <c r="AW48" s="12"/>
      <c r="AX48" s="12"/>
      <c r="AY48" s="12"/>
    </row>
    <row r="49" spans="1:55" x14ac:dyDescent="0.25">
      <c r="A49" s="4"/>
      <c r="B49" s="3" t="s">
        <v>21</v>
      </c>
      <c r="E49" s="12"/>
      <c r="F49" s="12">
        <v>-0.20182983944423599</v>
      </c>
      <c r="G49" s="12">
        <f t="shared" ref="G49:G51" si="6">$F49+($K49-$F49)/5</f>
        <v>0.11550671847739907</v>
      </c>
      <c r="H49" s="12">
        <f t="shared" ref="H49:J51" si="7">G49+($K49-$F49)/5</f>
        <v>0.43284327639903414</v>
      </c>
      <c r="I49" s="12">
        <f t="shared" si="7"/>
        <v>0.75017983432066915</v>
      </c>
      <c r="J49" s="12">
        <f t="shared" si="7"/>
        <v>1.0675163922423043</v>
      </c>
      <c r="K49" s="12">
        <f>K81-K$54*K81/SUM(K$81:K$83)</f>
        <v>1.3848529501639393</v>
      </c>
      <c r="L49" s="12">
        <f t="shared" ref="L49:O49" si="8">K49+($P49-$K49)/5</f>
        <v>1.6095185862091157</v>
      </c>
      <c r="M49" s="12">
        <f t="shared" si="8"/>
        <v>1.8341842222542921</v>
      </c>
      <c r="N49" s="12">
        <f t="shared" si="8"/>
        <v>2.0588498582994683</v>
      </c>
      <c r="O49" s="12">
        <f t="shared" si="8"/>
        <v>2.2835154943446447</v>
      </c>
      <c r="P49" s="12">
        <f>P81-P$54*P81/SUM(P$81:P$83)</f>
        <v>2.5081811303898212</v>
      </c>
      <c r="Q49" s="12">
        <f t="shared" ref="Q49:T49" si="9">P49+($U49-$P49)/5</f>
        <v>2.6943309334709511</v>
      </c>
      <c r="R49" s="12">
        <f t="shared" si="9"/>
        <v>2.880480736552081</v>
      </c>
      <c r="S49" s="12">
        <f t="shared" si="9"/>
        <v>3.066630539633211</v>
      </c>
      <c r="T49" s="12">
        <f t="shared" si="9"/>
        <v>3.2527803427143409</v>
      </c>
      <c r="U49" s="12">
        <f>U81-U$54*U81/SUM(U$81:U$83)</f>
        <v>3.4389301457954717</v>
      </c>
      <c r="V49" s="12">
        <f t="shared" ref="V49:Y49" si="10">U49+($Z49-$U49)/5</f>
        <v>3.6212435498124962</v>
      </c>
      <c r="W49" s="12">
        <f t="shared" si="10"/>
        <v>3.8035569538295206</v>
      </c>
      <c r="X49" s="12">
        <f t="shared" si="10"/>
        <v>3.9858703578465451</v>
      </c>
      <c r="Y49" s="12">
        <f t="shared" si="10"/>
        <v>4.1681837618635695</v>
      </c>
      <c r="Z49" s="12">
        <f>Z81-Z$54*Z81/SUM(Z$81:Z$83)</f>
        <v>4.3504971658805935</v>
      </c>
      <c r="AA49" s="12">
        <f t="shared" ref="AA49:AD49" si="11">Z49+($AE49-$Z49)/5</f>
        <v>4.4885956191999448</v>
      </c>
      <c r="AB49" s="12">
        <f t="shared" si="11"/>
        <v>4.626694072519296</v>
      </c>
      <c r="AC49" s="12">
        <f t="shared" si="11"/>
        <v>4.7647925258386472</v>
      </c>
      <c r="AD49" s="12">
        <f t="shared" si="11"/>
        <v>4.9028909791579984</v>
      </c>
      <c r="AE49" s="12">
        <f>AE81-AE$54*AE81/SUM(AE$81:AE$83)</f>
        <v>5.0409894324773505</v>
      </c>
      <c r="AF49" s="12">
        <f t="shared" ref="AF49:AI49" si="12">AE49+($AJ49-$AE49)/5</f>
        <v>5.1499813561535559</v>
      </c>
      <c r="AG49" s="12">
        <f t="shared" si="12"/>
        <v>5.2589732798297613</v>
      </c>
      <c r="AH49" s="12">
        <f t="shared" si="12"/>
        <v>5.3679652035059666</v>
      </c>
      <c r="AI49" s="12">
        <f t="shared" si="12"/>
        <v>5.476957127182172</v>
      </c>
      <c r="AJ49" s="12">
        <f>AJ81-AJ$54*AJ81/SUM(AJ$81:AJ$83)</f>
        <v>5.5859490508583756</v>
      </c>
      <c r="AK49" s="12">
        <f t="shared" ref="AK49:AN49" si="13">AJ49+($AO49-$AJ49)/5</f>
        <v>5.6517088880951398</v>
      </c>
      <c r="AL49" s="12">
        <f t="shared" si="13"/>
        <v>5.7174687253319041</v>
      </c>
      <c r="AM49" s="12">
        <f t="shared" si="13"/>
        <v>5.7832285625686684</v>
      </c>
      <c r="AN49" s="12">
        <f t="shared" si="13"/>
        <v>5.8489883998054326</v>
      </c>
      <c r="AO49" s="12">
        <f>AO81-AO$54*AO81/SUM(AO$81:AO$83)</f>
        <v>5.9147482370421987</v>
      </c>
      <c r="AW49" s="12"/>
      <c r="AX49" s="12"/>
      <c r="AY49" s="12"/>
      <c r="AZ49" s="12"/>
      <c r="BC49" s="12"/>
    </row>
    <row r="50" spans="1:55" x14ac:dyDescent="0.25">
      <c r="A50" s="4"/>
      <c r="B50" s="3" t="s">
        <v>22</v>
      </c>
      <c r="E50" s="12"/>
      <c r="F50" s="12">
        <v>-0.41848518165714899</v>
      </c>
      <c r="G50" s="12">
        <f t="shared" si="6"/>
        <v>-0.16410214793326761</v>
      </c>
      <c r="H50" s="12">
        <f t="shared" si="7"/>
        <v>9.0280885790613774E-2</v>
      </c>
      <c r="I50" s="12">
        <f t="shared" si="7"/>
        <v>0.34466391951449515</v>
      </c>
      <c r="J50" s="12">
        <f t="shared" si="7"/>
        <v>0.59904695323837653</v>
      </c>
      <c r="K50" s="12">
        <f t="shared" ref="K50:K51" si="14">K82-K$54*K82/SUM(K$81:K$83)</f>
        <v>0.85342998696225769</v>
      </c>
      <c r="L50" s="12">
        <f t="shared" ref="L50:O50" si="15">K50+($P50-$K50)/5</f>
        <v>1.0378048303492746</v>
      </c>
      <c r="M50" s="12">
        <f t="shared" si="15"/>
        <v>1.2221796737362915</v>
      </c>
      <c r="N50" s="12">
        <f t="shared" si="15"/>
        <v>1.4065545171233085</v>
      </c>
      <c r="O50" s="12">
        <f t="shared" si="15"/>
        <v>1.5909293605103254</v>
      </c>
      <c r="P50" s="12">
        <f t="shared" ref="P50:P51" si="16">P82-P$54*P82/SUM(P$81:P$83)</f>
        <v>1.7753042038973426</v>
      </c>
      <c r="Q50" s="12">
        <f t="shared" ref="Q50:T50" si="17">P50+($U50-$P50)/5</f>
        <v>1.9984532023710029</v>
      </c>
      <c r="R50" s="12">
        <f t="shared" si="17"/>
        <v>2.221602200844663</v>
      </c>
      <c r="S50" s="12">
        <f t="shared" si="17"/>
        <v>2.4447511993183233</v>
      </c>
      <c r="T50" s="12">
        <f t="shared" si="17"/>
        <v>2.6679001977919836</v>
      </c>
      <c r="U50" s="12">
        <f t="shared" ref="U50:U51" si="18">U82-U$54*U82/SUM(U$81:U$83)</f>
        <v>2.8910491962656439</v>
      </c>
      <c r="V50" s="12">
        <f t="shared" ref="V50:Y50" si="19">U50+($Z50-$U50)/5</f>
        <v>3.6803421244759549</v>
      </c>
      <c r="W50" s="12">
        <f t="shared" si="19"/>
        <v>4.4696350526862654</v>
      </c>
      <c r="X50" s="12">
        <f t="shared" si="19"/>
        <v>5.2589279808965763</v>
      </c>
      <c r="Y50" s="12">
        <f t="shared" si="19"/>
        <v>6.0482209091068873</v>
      </c>
      <c r="Z50" s="12">
        <f t="shared" ref="Z50:Z51" si="20">Z82-Z$54*Z82/SUM(Z$81:Z$83)</f>
        <v>6.8375138373171982</v>
      </c>
      <c r="AA50" s="12">
        <f t="shared" ref="AA50:AD50" si="21">Z50+($AE50-$Z50)/5</f>
        <v>8.2492624257728551</v>
      </c>
      <c r="AB50" s="12">
        <f t="shared" si="21"/>
        <v>9.6610110142285119</v>
      </c>
      <c r="AC50" s="12">
        <f t="shared" si="21"/>
        <v>11.072759602684169</v>
      </c>
      <c r="AD50" s="12">
        <f t="shared" si="21"/>
        <v>12.484508191139826</v>
      </c>
      <c r="AE50" s="12">
        <f t="shared" ref="AE50:AE51" si="22">AE82-AE$54*AE82/SUM(AE$81:AE$83)</f>
        <v>13.896256779595481</v>
      </c>
      <c r="AF50" s="12">
        <f t="shared" ref="AF50:AI50" si="23">AE50+($AJ50-$AE50)/5</f>
        <v>15.629547323238164</v>
      </c>
      <c r="AG50" s="12">
        <f t="shared" si="23"/>
        <v>17.362837866880845</v>
      </c>
      <c r="AH50" s="12">
        <f t="shared" si="23"/>
        <v>19.096128410523526</v>
      </c>
      <c r="AI50" s="12">
        <f t="shared" si="23"/>
        <v>20.829418954166208</v>
      </c>
      <c r="AJ50" s="12">
        <f t="shared" ref="AJ50:AJ51" si="24">AJ82-AJ$54*AJ82/SUM(AJ$81:AJ$83)</f>
        <v>22.562709497808893</v>
      </c>
      <c r="AK50" s="12">
        <f t="shared" ref="AK50:AN50" si="25">AJ50+($AO50-$AJ50)/5</f>
        <v>23.956080434599102</v>
      </c>
      <c r="AL50" s="12">
        <f t="shared" si="25"/>
        <v>25.349451371389311</v>
      </c>
      <c r="AM50" s="12">
        <f t="shared" si="25"/>
        <v>26.74282230817952</v>
      </c>
      <c r="AN50" s="12">
        <f t="shared" si="25"/>
        <v>28.136193244969729</v>
      </c>
      <c r="AO50" s="12">
        <f t="shared" ref="AO50:AO51" si="26">AO82-AO$54*AO82/SUM(AO$81:AO$83)</f>
        <v>29.529564181759945</v>
      </c>
      <c r="AW50" s="12"/>
      <c r="AX50" s="12"/>
      <c r="AY50" s="12"/>
      <c r="AZ50" s="12"/>
      <c r="BC50" s="12"/>
    </row>
    <row r="51" spans="1:55" x14ac:dyDescent="0.25">
      <c r="A51" s="4"/>
      <c r="B51" s="3" t="s">
        <v>23</v>
      </c>
      <c r="E51" s="12"/>
      <c r="F51" s="12">
        <v>-0.46554046201141802</v>
      </c>
      <c r="G51" s="12">
        <f t="shared" si="6"/>
        <v>0.13094776190611651</v>
      </c>
      <c r="H51" s="12">
        <f t="shared" si="7"/>
        <v>0.72743598582365099</v>
      </c>
      <c r="I51" s="12">
        <f t="shared" si="7"/>
        <v>1.3239242097411856</v>
      </c>
      <c r="J51" s="12">
        <f t="shared" si="7"/>
        <v>1.9204124336587203</v>
      </c>
      <c r="K51" s="12">
        <f t="shared" si="14"/>
        <v>2.5169006575762549</v>
      </c>
      <c r="L51" s="12">
        <f t="shared" ref="L51:O51" si="27">K51+($P51-$K51)/5</f>
        <v>2.8630108806855974</v>
      </c>
      <c r="M51" s="12">
        <f t="shared" si="27"/>
        <v>3.2091211037949399</v>
      </c>
      <c r="N51" s="12">
        <f t="shared" si="27"/>
        <v>3.5552313269042823</v>
      </c>
      <c r="O51" s="12">
        <f t="shared" si="27"/>
        <v>3.9013415500136248</v>
      </c>
      <c r="P51" s="12">
        <f t="shared" si="16"/>
        <v>4.2474517731229682</v>
      </c>
      <c r="Q51" s="12">
        <f t="shared" ref="Q51:T51" si="28">P51+($U51-$P51)/5</f>
        <v>4.592998383429534</v>
      </c>
      <c r="R51" s="12">
        <f t="shared" si="28"/>
        <v>4.9385449937360999</v>
      </c>
      <c r="S51" s="12">
        <f t="shared" si="28"/>
        <v>5.2840916040426658</v>
      </c>
      <c r="T51" s="12">
        <f t="shared" si="28"/>
        <v>5.6296382143492316</v>
      </c>
      <c r="U51" s="12">
        <f t="shared" si="18"/>
        <v>5.9751848246557975</v>
      </c>
      <c r="V51" s="12">
        <f t="shared" ref="V51:Y51" si="29">U51+($Z51-$U51)/5</f>
        <v>6.3854038148768151</v>
      </c>
      <c r="W51" s="12">
        <f t="shared" si="29"/>
        <v>6.7956228050978327</v>
      </c>
      <c r="X51" s="12">
        <f t="shared" si="29"/>
        <v>7.2058417953188503</v>
      </c>
      <c r="Y51" s="12">
        <f t="shared" si="29"/>
        <v>7.6160607855398679</v>
      </c>
      <c r="Z51" s="12">
        <f t="shared" si="20"/>
        <v>8.0262797757608837</v>
      </c>
      <c r="AA51" s="12">
        <f t="shared" ref="AA51:AD51" si="30">Z51+($AE51-$Z51)/5</f>
        <v>8.3868513267918559</v>
      </c>
      <c r="AB51" s="12">
        <f t="shared" si="30"/>
        <v>8.747422877822828</v>
      </c>
      <c r="AC51" s="12">
        <f t="shared" si="30"/>
        <v>9.1079944288538002</v>
      </c>
      <c r="AD51" s="12">
        <f t="shared" si="30"/>
        <v>9.4685659798847723</v>
      </c>
      <c r="AE51" s="12">
        <f t="shared" si="22"/>
        <v>9.8291375309157409</v>
      </c>
      <c r="AF51" s="12">
        <f t="shared" ref="AF51:AI51" si="31">AE51+($AJ51-$AE51)/5</f>
        <v>10.126562361914035</v>
      </c>
      <c r="AG51" s="12">
        <f t="shared" si="31"/>
        <v>10.423987192912328</v>
      </c>
      <c r="AH51" s="12">
        <f t="shared" si="31"/>
        <v>10.721412023910622</v>
      </c>
      <c r="AI51" s="12">
        <f t="shared" si="31"/>
        <v>11.018836854908916</v>
      </c>
      <c r="AJ51" s="12">
        <f t="shared" si="24"/>
        <v>11.316261685907211</v>
      </c>
      <c r="AK51" s="12">
        <f t="shared" ref="AK51:AN51" si="32">AJ51+($AO51-$AJ51)/5</f>
        <v>11.522966268334644</v>
      </c>
      <c r="AL51" s="12">
        <f t="shared" si="32"/>
        <v>11.729670850762076</v>
      </c>
      <c r="AM51" s="12">
        <f t="shared" si="32"/>
        <v>11.936375433189509</v>
      </c>
      <c r="AN51" s="12">
        <f t="shared" si="32"/>
        <v>12.143080015616942</v>
      </c>
      <c r="AO51" s="12">
        <f t="shared" si="26"/>
        <v>12.349784598044373</v>
      </c>
      <c r="AW51" s="12"/>
      <c r="AX51" s="12"/>
      <c r="AZ51" s="12"/>
      <c r="BC51" s="12"/>
    </row>
    <row r="52" spans="1:55" x14ac:dyDescent="0.25">
      <c r="A52" s="4"/>
      <c r="F52" s="12"/>
      <c r="N52" s="3"/>
      <c r="Q52" s="11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D52" s="11"/>
      <c r="AE52" s="12"/>
      <c r="AF52" s="12"/>
      <c r="AG52" s="12"/>
      <c r="AH52" s="12"/>
      <c r="AI52" s="12"/>
      <c r="AJ52" s="12">
        <f>SUM(AJ48:AJ51)</f>
        <v>67.767299370509491</v>
      </c>
      <c r="AK52" s="12"/>
      <c r="AL52" s="12"/>
      <c r="AM52" s="12"/>
      <c r="AN52" s="12"/>
      <c r="AO52" s="12"/>
      <c r="AQ52" s="4"/>
      <c r="BA52" s="12"/>
    </row>
    <row r="53" spans="1:55" x14ac:dyDescent="0.25">
      <c r="A53" s="4"/>
      <c r="N53" s="3"/>
      <c r="Q53" s="11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D53" s="11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Q53" s="4"/>
      <c r="BA53" s="12"/>
    </row>
    <row r="54" spans="1:55" x14ac:dyDescent="0.25">
      <c r="A54" s="4"/>
      <c r="B54" s="3" t="s">
        <v>113</v>
      </c>
      <c r="F54" s="79">
        <f>($C$62-$O$62)-F55-1.089</f>
        <v>2.6470807453771172E-4</v>
      </c>
      <c r="G54" s="79"/>
      <c r="H54" s="79"/>
      <c r="I54" s="79"/>
      <c r="J54" s="79"/>
      <c r="K54" s="79">
        <f t="shared" ref="K54:AO54" si="33">($C$62-$O$62)-K55-1.089</f>
        <v>0.54574687884280459</v>
      </c>
      <c r="L54" s="79"/>
      <c r="M54" s="79"/>
      <c r="N54" s="79"/>
      <c r="O54" s="79"/>
      <c r="P54" s="79">
        <f t="shared" si="33"/>
        <v>2.1303406741927007</v>
      </c>
      <c r="Q54" s="79"/>
      <c r="R54" s="79"/>
      <c r="S54" s="79"/>
      <c r="T54" s="79"/>
      <c r="U54" s="79">
        <f t="shared" si="33"/>
        <v>3.7110748546218333</v>
      </c>
      <c r="V54" s="79"/>
      <c r="W54" s="79"/>
      <c r="X54" s="79"/>
      <c r="Y54" s="79"/>
      <c r="Z54" s="79">
        <f t="shared" si="33"/>
        <v>6.0286256238344063</v>
      </c>
      <c r="AA54" s="79"/>
      <c r="AB54" s="79"/>
      <c r="AC54" s="79"/>
      <c r="AD54" s="79"/>
      <c r="AE54" s="79">
        <f t="shared" si="33"/>
        <v>9.3927571573211406</v>
      </c>
      <c r="AF54" s="79"/>
      <c r="AG54" s="79"/>
      <c r="AH54" s="79"/>
      <c r="AI54" s="79"/>
      <c r="AJ54" s="79">
        <f t="shared" si="33"/>
        <v>13.429729623072349</v>
      </c>
      <c r="AK54" s="79"/>
      <c r="AL54" s="79"/>
      <c r="AM54" s="79"/>
      <c r="AN54" s="79"/>
      <c r="AO54" s="79">
        <f t="shared" si="33"/>
        <v>17.455767525220679</v>
      </c>
      <c r="AQ54" s="4"/>
      <c r="BA54" s="12"/>
    </row>
    <row r="55" spans="1:55" x14ac:dyDescent="0.25">
      <c r="A55" s="4"/>
      <c r="B55" s="71" t="s">
        <v>105</v>
      </c>
      <c r="F55" s="74">
        <f t="shared" ref="F55:AE55" si="34">G137-F48</f>
        <v>17.45550281714614</v>
      </c>
      <c r="G55" s="12"/>
      <c r="H55" s="12"/>
      <c r="I55" s="12"/>
      <c r="J55" s="12"/>
      <c r="K55" s="74">
        <f t="shared" si="34"/>
        <v>16.910020646377873</v>
      </c>
      <c r="L55" s="12"/>
      <c r="M55" s="12"/>
      <c r="N55" s="12"/>
      <c r="O55" s="12"/>
      <c r="P55" s="74">
        <f t="shared" si="34"/>
        <v>15.325426851027977</v>
      </c>
      <c r="Q55" s="12"/>
      <c r="R55" s="12"/>
      <c r="S55" s="12"/>
      <c r="T55" s="12"/>
      <c r="U55" s="74">
        <f t="shared" si="34"/>
        <v>13.744692670598845</v>
      </c>
      <c r="V55" s="12"/>
      <c r="W55" s="12"/>
      <c r="X55" s="12"/>
      <c r="Y55" s="12"/>
      <c r="Z55" s="74">
        <f t="shared" si="34"/>
        <v>11.427141901386271</v>
      </c>
      <c r="AA55" s="12"/>
      <c r="AB55" s="12"/>
      <c r="AC55" s="12"/>
      <c r="AD55" s="12"/>
      <c r="AE55" s="74">
        <f t="shared" si="34"/>
        <v>8.0630103678995368</v>
      </c>
      <c r="AF55" s="12"/>
      <c r="AG55" s="12"/>
      <c r="AH55" s="12"/>
      <c r="AI55" s="12"/>
      <c r="AJ55" s="74">
        <f>AK137-AJ48</f>
        <v>4.0260379021483281</v>
      </c>
      <c r="AK55" s="12"/>
      <c r="AL55" s="12"/>
      <c r="AM55" s="12"/>
      <c r="AN55" s="12"/>
      <c r="AO55" s="78">
        <v>0</v>
      </c>
      <c r="AQ55" s="4"/>
      <c r="BA55" s="12"/>
    </row>
    <row r="56" spans="1:55" x14ac:dyDescent="0.25">
      <c r="A56" s="4"/>
      <c r="F56" s="3">
        <f>1.089</f>
        <v>1.089</v>
      </c>
      <c r="N56" s="3"/>
      <c r="Q56" s="11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D56" s="11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Q56" s="4"/>
      <c r="BA56" s="12"/>
    </row>
    <row r="57" spans="1:55" x14ac:dyDescent="0.25">
      <c r="A57" s="4"/>
      <c r="N57" s="3"/>
      <c r="Q57" s="11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D57" s="11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Q57" s="4"/>
      <c r="BA57" s="12"/>
    </row>
    <row r="58" spans="1:55" x14ac:dyDescent="0.25">
      <c r="O58" s="4"/>
      <c r="P58" s="4"/>
    </row>
    <row r="59" spans="1:55" x14ac:dyDescent="0.25">
      <c r="D59" s="12">
        <f>D62/$C$62</f>
        <v>0.91253742316974618</v>
      </c>
      <c r="E59" s="12">
        <f t="shared" ref="E59:J59" si="35">E62/$C$62</f>
        <v>0.82778838275643707</v>
      </c>
      <c r="F59" s="12">
        <f t="shared" si="35"/>
        <v>0.74553792845689348</v>
      </c>
      <c r="G59" s="12">
        <f t="shared" si="35"/>
        <v>0.63421101286236237</v>
      </c>
      <c r="H59" s="12">
        <f t="shared" si="35"/>
        <v>0.490949750617583</v>
      </c>
      <c r="I59" s="12">
        <f t="shared" si="35"/>
        <v>0.34308498333671344</v>
      </c>
      <c r="J59" s="12">
        <f t="shared" si="35"/>
        <v>0.22423001530854625</v>
      </c>
      <c r="O59" s="4"/>
      <c r="P59" s="4"/>
    </row>
    <row r="60" spans="1:55" x14ac:dyDescent="0.25">
      <c r="D60" s="12">
        <f>D62/C62</f>
        <v>0.91253742316974618</v>
      </c>
      <c r="E60" s="12">
        <f t="shared" ref="E60:J60" si="36">E62/D62</f>
        <v>0.90712814810495235</v>
      </c>
      <c r="F60" s="12">
        <f t="shared" si="36"/>
        <v>0.90063830803512934</v>
      </c>
      <c r="G60" s="12">
        <f t="shared" si="36"/>
        <v>0.85067571837028555</v>
      </c>
      <c r="H60" s="12">
        <f t="shared" si="36"/>
        <v>0.77411104610403514</v>
      </c>
      <c r="I60" s="12">
        <f t="shared" si="36"/>
        <v>0.69881893799749317</v>
      </c>
      <c r="J60" s="12">
        <f t="shared" si="36"/>
        <v>0.65356989142389965</v>
      </c>
      <c r="O60" s="4"/>
      <c r="P60" s="12">
        <f t="shared" ref="P60:T60" si="37">E59+(D59-E59)*Q60/E59</f>
        <v>0.91254464811142499</v>
      </c>
      <c r="Q60" s="12">
        <f t="shared" si="37"/>
        <v>0.82785895255591335</v>
      </c>
      <c r="R60" s="12">
        <f t="shared" si="37"/>
        <v>0.74617759011665263</v>
      </c>
      <c r="S60" s="12">
        <f t="shared" si="37"/>
        <v>0.63785505947012622</v>
      </c>
      <c r="T60" s="12">
        <f t="shared" si="37"/>
        <v>0.50343773058709984</v>
      </c>
      <c r="U60" s="12">
        <f>J59+(I59-J59)*V60/J59</f>
        <v>0.37206036725364472</v>
      </c>
      <c r="V60" s="12">
        <f>V62/O62</f>
        <v>0.27889454374226519</v>
      </c>
      <c r="AN60" s="4" t="s">
        <v>107</v>
      </c>
      <c r="AO60" s="12">
        <f>C62</f>
        <v>94.614087525220668</v>
      </c>
      <c r="AP60" s="12">
        <f>AO60-AO63</f>
        <v>29.364222983153468</v>
      </c>
    </row>
    <row r="61" spans="1:55" x14ac:dyDescent="0.25">
      <c r="C61" s="4">
        <v>2015</v>
      </c>
      <c r="D61" s="4">
        <v>2020</v>
      </c>
      <c r="E61" s="4">
        <v>2025</v>
      </c>
      <c r="F61" s="4">
        <v>2030</v>
      </c>
      <c r="G61" s="4">
        <v>2035</v>
      </c>
      <c r="H61" s="4">
        <v>2040</v>
      </c>
      <c r="I61" s="4">
        <v>2045</v>
      </c>
      <c r="J61" s="4">
        <v>2050</v>
      </c>
      <c r="K61" s="4"/>
      <c r="N61" s="3"/>
      <c r="O61" s="4">
        <v>2015</v>
      </c>
      <c r="P61" s="4">
        <v>2020</v>
      </c>
      <c r="Q61" s="4">
        <v>2025</v>
      </c>
      <c r="R61" s="4">
        <v>2030</v>
      </c>
      <c r="S61" s="4">
        <v>2035</v>
      </c>
      <c r="T61" s="4">
        <v>2040</v>
      </c>
      <c r="U61" s="4">
        <v>2045</v>
      </c>
      <c r="V61" s="4">
        <v>2050</v>
      </c>
      <c r="AN61" s="4" t="s">
        <v>111</v>
      </c>
      <c r="AO61" s="12">
        <f>AO60-AO48</f>
        <v>73.398769231036312</v>
      </c>
    </row>
    <row r="62" spans="1:55" x14ac:dyDescent="0.25">
      <c r="B62" s="15"/>
      <c r="C62" s="3">
        <v>94.614087525220668</v>
      </c>
      <c r="D62" s="3">
        <v>86.338895625821692</v>
      </c>
      <c r="E62" s="3">
        <v>78.3204424984784</v>
      </c>
      <c r="F62" s="3">
        <v>70.538390816392223</v>
      </c>
      <c r="G62" s="3">
        <v>60.005296280418406</v>
      </c>
      <c r="H62" s="3">
        <v>46.450762675417259</v>
      </c>
      <c r="I62" s="3">
        <v>32.460672642008682</v>
      </c>
      <c r="J62" s="3">
        <v>21.215318294184364</v>
      </c>
      <c r="N62" s="15"/>
      <c r="O62" s="57">
        <f>'Transport sector emissions'!AA32/1000</f>
        <v>76.069319999999991</v>
      </c>
      <c r="P62" s="57">
        <f>$O$62*P60</f>
        <v>69.416650851475382</v>
      </c>
      <c r="Q62" s="57">
        <f t="shared" ref="Q62:U62" si="38">$O$62*Q60</f>
        <v>62.974667576840581</v>
      </c>
      <c r="R62" s="57">
        <f t="shared" si="38"/>
        <v>56.761221879412481</v>
      </c>
      <c r="S62" s="57">
        <f t="shared" si="38"/>
        <v>48.521200632452057</v>
      </c>
      <c r="T62" s="57">
        <f t="shared" si="38"/>
        <v>38.296165828103881</v>
      </c>
      <c r="U62" s="57">
        <f t="shared" si="38"/>
        <v>28.302379135935016</v>
      </c>
      <c r="V62" s="57">
        <v>21.215318294184364</v>
      </c>
      <c r="AH62" s="12"/>
      <c r="AN62" s="4" t="s">
        <v>110</v>
      </c>
      <c r="AO62" s="57">
        <f>C62-O62</f>
        <v>18.544767525220678</v>
      </c>
    </row>
    <row r="63" spans="1:55" x14ac:dyDescent="0.25">
      <c r="B63" s="15" t="s">
        <v>24</v>
      </c>
      <c r="C63" s="3">
        <v>0</v>
      </c>
      <c r="D63" s="3">
        <v>0.13037182148390336</v>
      </c>
      <c r="E63" s="3">
        <v>0.26396114548679339</v>
      </c>
      <c r="F63" s="3">
        <v>0.395527848639182</v>
      </c>
      <c r="G63" s="3">
        <v>0.60264034733814653</v>
      </c>
      <c r="H63" s="3">
        <v>0.85990609038215626</v>
      </c>
      <c r="I63" s="3">
        <v>1.1371189656834706</v>
      </c>
      <c r="J63" s="3">
        <v>1.3605136600149095</v>
      </c>
      <c r="N63" s="15" t="s">
        <v>24</v>
      </c>
      <c r="O63" s="3">
        <v>0</v>
      </c>
      <c r="P63" s="57">
        <v>0.13037182148390336</v>
      </c>
      <c r="Q63" s="57">
        <v>0.26396114548679339</v>
      </c>
      <c r="R63" s="57">
        <v>0.395527848639182</v>
      </c>
      <c r="S63" s="57">
        <v>0.60264034733814653</v>
      </c>
      <c r="T63" s="57">
        <v>0.85990609038215626</v>
      </c>
      <c r="U63" s="57">
        <v>1.1371189656834706</v>
      </c>
      <c r="V63" s="57">
        <v>1.3605136600149095</v>
      </c>
      <c r="AN63" s="4" t="s">
        <v>109</v>
      </c>
      <c r="AO63" s="12">
        <f>AO82+AO81+AO83</f>
        <v>65.249864542067201</v>
      </c>
    </row>
    <row r="64" spans="1:55" x14ac:dyDescent="0.25">
      <c r="B64" s="15" t="s">
        <v>25</v>
      </c>
      <c r="C64" s="3">
        <v>0</v>
      </c>
      <c r="D64" s="3">
        <v>1.1754828345965969</v>
      </c>
      <c r="E64" s="3">
        <v>2.2816858208987689</v>
      </c>
      <c r="F64" s="3">
        <v>3.3964141237823284</v>
      </c>
      <c r="G64" s="3">
        <v>5.5163179837074381</v>
      </c>
      <c r="H64" s="3">
        <v>8.6725315021124079</v>
      </c>
      <c r="I64" s="3">
        <v>12.321279766099654</v>
      </c>
      <c r="J64" s="3">
        <v>15.38513632597132</v>
      </c>
      <c r="N64" s="15" t="s">
        <v>25</v>
      </c>
      <c r="O64" s="3">
        <v>0</v>
      </c>
      <c r="P64" s="57">
        <v>1.1754828345965969</v>
      </c>
      <c r="Q64" s="57">
        <v>2.2816858208987689</v>
      </c>
      <c r="R64" s="57">
        <v>3.3964141237823284</v>
      </c>
      <c r="S64" s="57">
        <v>5.5163179837074381</v>
      </c>
      <c r="T64" s="57">
        <v>8.6725315021124079</v>
      </c>
      <c r="U64" s="57">
        <v>12.321279766099654</v>
      </c>
      <c r="V64" s="57">
        <v>15.38513632597132</v>
      </c>
    </row>
    <row r="65" spans="2:43" x14ac:dyDescent="0.25">
      <c r="B65" s="15" t="s">
        <v>26</v>
      </c>
      <c r="C65" s="3">
        <v>0</v>
      </c>
      <c r="D65" s="3">
        <v>0.97734803179018215</v>
      </c>
      <c r="E65" s="3">
        <v>1.983548870258069</v>
      </c>
      <c r="F65" s="3">
        <v>2.9788200470148869</v>
      </c>
      <c r="G65" s="3">
        <v>4.6645636120060487</v>
      </c>
      <c r="H65" s="3">
        <v>6.9874613725892853</v>
      </c>
      <c r="I65" s="3">
        <v>9.6324177862677658</v>
      </c>
      <c r="J65" s="3">
        <v>11.808837077941828</v>
      </c>
      <c r="N65" s="15" t="s">
        <v>26</v>
      </c>
      <c r="O65" s="3">
        <v>0</v>
      </c>
      <c r="P65" s="57">
        <v>0.97734803179018215</v>
      </c>
      <c r="Q65" s="57">
        <v>1.983548870258069</v>
      </c>
      <c r="R65" s="57">
        <v>2.9788200470148869</v>
      </c>
      <c r="S65" s="57">
        <v>4.6645636120060487</v>
      </c>
      <c r="T65" s="57">
        <v>6.9874613725892853</v>
      </c>
      <c r="U65" s="57">
        <v>9.6324177862677658</v>
      </c>
      <c r="V65" s="57">
        <v>11.808837077941828</v>
      </c>
      <c r="AN65" s="4" t="s">
        <v>108</v>
      </c>
      <c r="AO65" s="12">
        <f>F48</f>
        <v>76.069319999999991</v>
      </c>
      <c r="AP65" s="12">
        <f>AO65-AO66</f>
        <v>21.215318294184364</v>
      </c>
      <c r="AQ65" s="12">
        <f>AP60-AP65</f>
        <v>8.1489046889691039</v>
      </c>
    </row>
    <row r="66" spans="2:43" x14ac:dyDescent="0.25">
      <c r="B66" s="15" t="s">
        <v>27</v>
      </c>
      <c r="C66" s="3">
        <v>0</v>
      </c>
      <c r="D66" s="3">
        <v>1.103123670528209</v>
      </c>
      <c r="E66" s="3">
        <v>2.1976589761961431</v>
      </c>
      <c r="F66" s="3">
        <v>3.2690271523207191</v>
      </c>
      <c r="G66" s="3">
        <v>4.9948501212076692</v>
      </c>
      <c r="H66" s="3">
        <v>7.2224847556302016</v>
      </c>
      <c r="I66" s="3">
        <v>9.7205581145165212</v>
      </c>
      <c r="J66" s="3">
        <v>12.011527473518942</v>
      </c>
      <c r="N66" s="15" t="s">
        <v>27</v>
      </c>
      <c r="O66" s="3">
        <v>0</v>
      </c>
      <c r="P66" s="57">
        <v>1.103123670528209</v>
      </c>
      <c r="Q66" s="57">
        <v>2.1976589761961431</v>
      </c>
      <c r="R66" s="57">
        <v>3.2690271523207191</v>
      </c>
      <c r="S66" s="57">
        <v>4.9948501212076692</v>
      </c>
      <c r="T66" s="57">
        <v>7.2224847556302016</v>
      </c>
      <c r="U66" s="57">
        <v>9.7205581145165212</v>
      </c>
      <c r="V66" s="57">
        <v>12.011527473518942</v>
      </c>
      <c r="AN66" s="4" t="s">
        <v>112</v>
      </c>
      <c r="AO66" s="73">
        <f>O62-AO48</f>
        <v>54.854001705815627</v>
      </c>
    </row>
    <row r="67" spans="2:43" x14ac:dyDescent="0.25">
      <c r="B67" s="15" t="s">
        <v>28</v>
      </c>
      <c r="C67" s="3">
        <v>0</v>
      </c>
      <c r="D67" s="3">
        <v>1.9201394143433959</v>
      </c>
      <c r="E67" s="3">
        <v>3.9438651590625895</v>
      </c>
      <c r="F67" s="3">
        <v>5.981666747995007</v>
      </c>
      <c r="G67" s="3">
        <v>9.4452049488417735</v>
      </c>
      <c r="H67" s="3">
        <v>14.361162622938217</v>
      </c>
      <c r="I67" s="3">
        <v>19.98544902763091</v>
      </c>
      <c r="J67" s="3">
        <v>24.53332836822182</v>
      </c>
      <c r="N67" s="15" t="s">
        <v>28</v>
      </c>
      <c r="O67" s="3">
        <v>0</v>
      </c>
      <c r="P67" s="57">
        <v>1.9201394143433959</v>
      </c>
      <c r="Q67" s="57">
        <v>3.9438651590625895</v>
      </c>
      <c r="R67" s="57">
        <v>5.981666747995007</v>
      </c>
      <c r="S67" s="57">
        <v>9.4452049488417735</v>
      </c>
      <c r="T67" s="57">
        <v>14.361162622938217</v>
      </c>
      <c r="U67" s="57">
        <v>19.98544902763091</v>
      </c>
      <c r="V67" s="57">
        <v>24.53332836822182</v>
      </c>
    </row>
    <row r="71" spans="2:43" x14ac:dyDescent="0.25">
      <c r="B71" s="3" t="s">
        <v>29</v>
      </c>
      <c r="E71" s="12"/>
      <c r="F71" s="12">
        <v>0.14127907615591301</v>
      </c>
      <c r="G71" s="12">
        <v>0.31262312884742033</v>
      </c>
      <c r="H71" s="12">
        <v>0.48396718153892765</v>
      </c>
      <c r="I71" s="12">
        <v>0.65531123423043502</v>
      </c>
      <c r="J71" s="12">
        <v>0.82665528692194234</v>
      </c>
      <c r="K71" s="12">
        <v>0.99799933961344955</v>
      </c>
      <c r="L71" s="12">
        <v>1.2042624617551798</v>
      </c>
      <c r="M71" s="12">
        <v>1.41052558389691</v>
      </c>
      <c r="N71" s="12">
        <v>1.6167887060386401</v>
      </c>
      <c r="O71" s="12">
        <v>1.8230518281803703</v>
      </c>
      <c r="P71" s="12">
        <v>2.0293149503221004</v>
      </c>
      <c r="Q71" s="12">
        <v>2.1903467487259674</v>
      </c>
      <c r="R71" s="12">
        <v>2.3513785471298343</v>
      </c>
      <c r="S71" s="12">
        <v>2.5124103455337012</v>
      </c>
      <c r="T71" s="12">
        <v>2.6734421439375682</v>
      </c>
      <c r="U71" s="12">
        <v>2.834473942341436</v>
      </c>
      <c r="V71" s="12">
        <v>2.9705120822165836</v>
      </c>
      <c r="W71" s="12">
        <v>3.1065502220917312</v>
      </c>
      <c r="X71" s="12">
        <v>3.2425883619668787</v>
      </c>
      <c r="Y71" s="12">
        <v>3.3786265018420263</v>
      </c>
      <c r="Z71" s="12">
        <v>3.5146646417171734</v>
      </c>
      <c r="AA71" s="12">
        <v>3.6266337603411887</v>
      </c>
      <c r="AB71" s="12">
        <v>3.7386028789652039</v>
      </c>
      <c r="AC71" s="12">
        <v>3.8505719975892192</v>
      </c>
      <c r="AD71" s="12">
        <v>3.9625411162132345</v>
      </c>
      <c r="AE71" s="12">
        <v>4.0745102348372502</v>
      </c>
      <c r="AF71" s="12">
        <v>4.1625755269357381</v>
      </c>
      <c r="AG71" s="12">
        <v>4.250640819034226</v>
      </c>
      <c r="AH71" s="12">
        <v>4.3387061111327139</v>
      </c>
      <c r="AI71" s="12">
        <v>4.4267714032312018</v>
      </c>
      <c r="AJ71" s="12">
        <v>4.5148366953296879</v>
      </c>
      <c r="AK71" s="12">
        <v>4.591489757156884</v>
      </c>
      <c r="AL71" s="12">
        <v>4.6681428189840801</v>
      </c>
      <c r="AM71" s="12">
        <v>4.7447958808112762</v>
      </c>
      <c r="AN71" s="12">
        <v>4.8214489426384723</v>
      </c>
      <c r="AO71" s="12">
        <v>4.8981020044656685</v>
      </c>
    </row>
    <row r="72" spans="2:43" x14ac:dyDescent="0.25">
      <c r="B72" s="3" t="s">
        <v>30</v>
      </c>
      <c r="E72" s="12"/>
      <c r="F72" s="12">
        <v>0.27937166008626069</v>
      </c>
      <c r="G72" s="12">
        <v>0.31973661390288527</v>
      </c>
      <c r="H72" s="12">
        <v>0.36010156771950985</v>
      </c>
      <c r="I72" s="12">
        <v>0.40046652153613443</v>
      </c>
      <c r="J72" s="12">
        <v>0.44083147535275902</v>
      </c>
      <c r="K72" s="12">
        <v>0.48119642916938349</v>
      </c>
      <c r="L72" s="12">
        <v>0.66335133289951287</v>
      </c>
      <c r="M72" s="12">
        <v>0.84550623662964219</v>
      </c>
      <c r="N72" s="12">
        <v>1.0276611403597715</v>
      </c>
      <c r="O72" s="12">
        <v>1.2098160440899008</v>
      </c>
      <c r="P72" s="12">
        <v>1.3919709478200302</v>
      </c>
      <c r="Q72" s="12">
        <v>1.6382144779471319</v>
      </c>
      <c r="R72" s="12">
        <v>1.8844580080742337</v>
      </c>
      <c r="S72" s="12">
        <v>2.1307015382013357</v>
      </c>
      <c r="T72" s="12">
        <v>2.3769450683284377</v>
      </c>
      <c r="U72" s="12">
        <v>2.6231885984555392</v>
      </c>
      <c r="V72" s="12">
        <v>3.3801930192669225</v>
      </c>
      <c r="W72" s="12">
        <v>4.1371974400783058</v>
      </c>
      <c r="X72" s="12">
        <v>4.8942018608896891</v>
      </c>
      <c r="Y72" s="12">
        <v>5.6512062817010724</v>
      </c>
      <c r="Z72" s="12">
        <v>6.4082107025124557</v>
      </c>
      <c r="AA72" s="12">
        <v>7.6937436369126857</v>
      </c>
      <c r="AB72" s="12">
        <v>8.9792765713129157</v>
      </c>
      <c r="AC72" s="12">
        <v>10.264809505713146</v>
      </c>
      <c r="AD72" s="12">
        <v>11.550342440113376</v>
      </c>
      <c r="AE72" s="12">
        <v>12.835875374513606</v>
      </c>
      <c r="AF72" s="12">
        <v>14.386255918683688</v>
      </c>
      <c r="AG72" s="12">
        <v>15.93663646285377</v>
      </c>
      <c r="AH72" s="12">
        <v>17.487017007023852</v>
      </c>
      <c r="AI72" s="12">
        <v>19.037397551193934</v>
      </c>
      <c r="AJ72" s="12">
        <v>20.587778095364015</v>
      </c>
      <c r="AK72" s="12">
        <v>21.863624218173978</v>
      </c>
      <c r="AL72" s="12">
        <v>23.139470340983941</v>
      </c>
      <c r="AM72" s="12">
        <v>24.415316463793904</v>
      </c>
      <c r="AN72" s="12">
        <v>25.691162586603866</v>
      </c>
      <c r="AO72" s="12">
        <v>26.967008709413825</v>
      </c>
    </row>
    <row r="73" spans="2:43" x14ac:dyDescent="0.25">
      <c r="B73" s="3" t="s">
        <v>31</v>
      </c>
      <c r="E73" s="12"/>
      <c r="F73" s="12">
        <v>0.35108082916954636</v>
      </c>
      <c r="G73" s="12">
        <v>0.67214163587106701</v>
      </c>
      <c r="H73" s="12">
        <v>0.99320244257258761</v>
      </c>
      <c r="I73" s="12">
        <v>1.3142632492741082</v>
      </c>
      <c r="J73" s="12">
        <v>1.6353240559756288</v>
      </c>
      <c r="K73" s="12">
        <v>1.9563848626771496</v>
      </c>
      <c r="L73" s="12">
        <v>2.2639234736501135</v>
      </c>
      <c r="M73" s="12">
        <v>2.5714620846230773</v>
      </c>
      <c r="N73" s="12">
        <v>2.8790006955960412</v>
      </c>
      <c r="O73" s="12">
        <v>3.1865393065690051</v>
      </c>
      <c r="P73" s="12">
        <v>3.4940779175419681</v>
      </c>
      <c r="Q73" s="12">
        <v>3.743958040464523</v>
      </c>
      <c r="R73" s="12">
        <v>3.9938381633870779</v>
      </c>
      <c r="S73" s="12">
        <v>4.2437182863096323</v>
      </c>
      <c r="T73" s="12">
        <v>4.4935984092321872</v>
      </c>
      <c r="U73" s="12">
        <v>4.7434785321547421</v>
      </c>
      <c r="V73" s="12">
        <v>4.9539926428762788</v>
      </c>
      <c r="W73" s="12">
        <v>5.1645067535978155</v>
      </c>
      <c r="X73" s="12">
        <v>5.3750208643193522</v>
      </c>
      <c r="Y73" s="12">
        <v>5.5855349750408889</v>
      </c>
      <c r="Z73" s="12">
        <v>5.7960490857624265</v>
      </c>
      <c r="AA73" s="12">
        <v>5.9618088107763914</v>
      </c>
      <c r="AB73" s="12">
        <v>6.1275685357903562</v>
      </c>
      <c r="AC73" s="12">
        <v>6.2933282608043211</v>
      </c>
      <c r="AD73" s="12">
        <v>6.4590879858182859</v>
      </c>
      <c r="AE73" s="12">
        <v>6.6248477108322525</v>
      </c>
      <c r="AF73" s="12">
        <v>6.7579295480454205</v>
      </c>
      <c r="AG73" s="12">
        <v>6.8910113852585884</v>
      </c>
      <c r="AH73" s="12">
        <v>7.0240932224717563</v>
      </c>
      <c r="AI73" s="12">
        <v>7.1571750596849242</v>
      </c>
      <c r="AJ73" s="12">
        <v>7.2902568968980912</v>
      </c>
      <c r="AK73" s="12">
        <v>7.4036273311730101</v>
      </c>
      <c r="AL73" s="12">
        <v>7.516997765447929</v>
      </c>
      <c r="AM73" s="12">
        <v>7.6303681997228479</v>
      </c>
      <c r="AN73" s="12">
        <v>7.7437386339977667</v>
      </c>
      <c r="AO73" s="12">
        <v>7.8571090682726847</v>
      </c>
    </row>
    <row r="76" spans="2:43" x14ac:dyDescent="0.25">
      <c r="F76" s="12">
        <v>6.0550763288323227E-2</v>
      </c>
      <c r="G76" s="12">
        <v>0.15759892454058527</v>
      </c>
      <c r="H76" s="12">
        <v>0.25464708579284734</v>
      </c>
      <c r="I76" s="12">
        <v>0.3516952470451094</v>
      </c>
      <c r="J76" s="12">
        <v>0.44874340829737147</v>
      </c>
      <c r="K76" s="12">
        <v>0.54579156954963348</v>
      </c>
      <c r="L76" s="12">
        <v>0.65767479953166175</v>
      </c>
      <c r="M76" s="12">
        <v>0.76955802951369001</v>
      </c>
      <c r="N76" s="12">
        <v>0.88144125949571828</v>
      </c>
      <c r="O76" s="12">
        <v>0.99332448947774654</v>
      </c>
      <c r="P76" s="12">
        <v>1.1052077194597749</v>
      </c>
      <c r="Q76" s="12">
        <v>1.2124845910277642</v>
      </c>
      <c r="R76" s="12">
        <v>1.3197614625957534</v>
      </c>
      <c r="S76" s="12">
        <v>1.4270383341637427</v>
      </c>
      <c r="T76" s="12">
        <v>1.534315205731732</v>
      </c>
      <c r="U76" s="12">
        <v>1.6415920772997217</v>
      </c>
      <c r="V76" s="12">
        <v>1.7534402892621344</v>
      </c>
      <c r="W76" s="12">
        <v>1.865288501224547</v>
      </c>
      <c r="X76" s="12">
        <v>1.9771367131869597</v>
      </c>
      <c r="Y76" s="12">
        <v>2.0889849251493722</v>
      </c>
      <c r="Z76" s="12">
        <v>2.2008331371117849</v>
      </c>
      <c r="AA76" s="12">
        <v>2.2831576349017149</v>
      </c>
      <c r="AB76" s="12">
        <v>2.3654821326916449</v>
      </c>
      <c r="AC76" s="12">
        <v>2.4478066304815749</v>
      </c>
      <c r="AD76" s="12">
        <v>2.5301311282715049</v>
      </c>
      <c r="AE76" s="12">
        <v>2.6124556260614344</v>
      </c>
      <c r="AF76" s="12">
        <v>2.6843614914795131</v>
      </c>
      <c r="AG76" s="12">
        <v>2.7562673568975917</v>
      </c>
      <c r="AH76" s="12">
        <v>2.8281732223156704</v>
      </c>
      <c r="AI76" s="12">
        <v>2.900079087733749</v>
      </c>
      <c r="AJ76" s="12">
        <v>2.9719849531518276</v>
      </c>
      <c r="AK76" s="12">
        <v>3.0129641631182524</v>
      </c>
      <c r="AL76" s="12">
        <v>3.0539433730846772</v>
      </c>
      <c r="AM76" s="12">
        <v>3.094922583051102</v>
      </c>
      <c r="AN76" s="12">
        <v>3.1359017930175268</v>
      </c>
      <c r="AO76" s="12">
        <v>3.1768810029839516</v>
      </c>
    </row>
    <row r="77" spans="2:43" x14ac:dyDescent="0.25">
      <c r="F77" s="12">
        <v>0.13911352157088863</v>
      </c>
      <c r="G77" s="12">
        <v>0.20532696179593396</v>
      </c>
      <c r="H77" s="12">
        <v>0.27154040202097929</v>
      </c>
      <c r="I77" s="12">
        <v>0.33775384224602462</v>
      </c>
      <c r="J77" s="12">
        <v>0.40396728247106994</v>
      </c>
      <c r="K77" s="12">
        <v>0.47018072269611522</v>
      </c>
      <c r="L77" s="12">
        <v>0.54147681691590088</v>
      </c>
      <c r="M77" s="12">
        <v>0.61277291113568655</v>
      </c>
      <c r="N77" s="12">
        <v>0.68406900535547221</v>
      </c>
      <c r="O77" s="12">
        <v>0.75536509957525788</v>
      </c>
      <c r="P77" s="12">
        <v>0.82666119379504366</v>
      </c>
      <c r="Q77" s="12">
        <v>0.88928151894443352</v>
      </c>
      <c r="R77" s="12">
        <v>0.95190184409382339</v>
      </c>
      <c r="S77" s="12">
        <v>1.0145221692432131</v>
      </c>
      <c r="T77" s="12">
        <v>1.0771424943926029</v>
      </c>
      <c r="U77" s="12">
        <v>1.1397628195419929</v>
      </c>
      <c r="V77" s="12">
        <v>1.4267349744954849</v>
      </c>
      <c r="W77" s="12">
        <v>1.7137071294489772</v>
      </c>
      <c r="X77" s="12">
        <v>2.0006792844024694</v>
      </c>
      <c r="Y77" s="12">
        <v>2.2876514393559617</v>
      </c>
      <c r="Z77" s="12">
        <v>2.5746235943094535</v>
      </c>
      <c r="AA77" s="12">
        <v>3.1792522067089584</v>
      </c>
      <c r="AB77" s="12">
        <v>3.7838808191084627</v>
      </c>
      <c r="AC77" s="12">
        <v>4.3885094315079671</v>
      </c>
      <c r="AD77" s="12">
        <v>4.9931380439074715</v>
      </c>
      <c r="AE77" s="12">
        <v>5.5977666563069768</v>
      </c>
      <c r="AF77" s="12">
        <v>6.4087967197232611</v>
      </c>
      <c r="AG77" s="12">
        <v>7.2198267831395455</v>
      </c>
      <c r="AH77" s="12">
        <v>8.0308568465558299</v>
      </c>
      <c r="AI77" s="12">
        <v>8.8418869099721142</v>
      </c>
      <c r="AJ77" s="12">
        <v>9.6529169733884004</v>
      </c>
      <c r="AK77" s="12">
        <v>10.391852503231403</v>
      </c>
      <c r="AL77" s="12">
        <v>11.130788033074406</v>
      </c>
      <c r="AM77" s="12">
        <v>11.869723562917409</v>
      </c>
      <c r="AN77" s="12">
        <v>12.608659092760412</v>
      </c>
      <c r="AO77" s="12">
        <v>13.347594622603411</v>
      </c>
    </row>
    <row r="78" spans="2:43" x14ac:dyDescent="0.25">
      <c r="F78" s="12">
        <v>0.11445963284187163</v>
      </c>
      <c r="G78" s="12">
        <v>0.26144321624140232</v>
      </c>
      <c r="H78" s="12">
        <v>0.40842679964093298</v>
      </c>
      <c r="I78" s="12">
        <v>0.55541038304046364</v>
      </c>
      <c r="J78" s="12">
        <v>0.7023939664399943</v>
      </c>
      <c r="K78" s="12">
        <v>0.84937754983952496</v>
      </c>
      <c r="L78" s="12">
        <v>1.0423110504044029</v>
      </c>
      <c r="M78" s="12">
        <v>1.2352445509692809</v>
      </c>
      <c r="N78" s="12">
        <v>1.4281780515341589</v>
      </c>
      <c r="O78" s="12">
        <v>1.6211115520990369</v>
      </c>
      <c r="P78" s="12">
        <v>1.8140450526639147</v>
      </c>
      <c r="Q78" s="12">
        <v>2.0579846524401946</v>
      </c>
      <c r="R78" s="12">
        <v>2.3019242522164745</v>
      </c>
      <c r="S78" s="12">
        <v>2.5458638519927543</v>
      </c>
      <c r="T78" s="12">
        <v>2.7898034517690342</v>
      </c>
      <c r="U78" s="12">
        <v>3.0337430515453145</v>
      </c>
      <c r="V78" s="12">
        <v>3.3767014895122092</v>
      </c>
      <c r="W78" s="12">
        <v>3.7196599274791038</v>
      </c>
      <c r="X78" s="12">
        <v>4.0626183654459984</v>
      </c>
      <c r="Y78" s="12">
        <v>4.4055768034128935</v>
      </c>
      <c r="Z78" s="12">
        <v>4.7485352413797877</v>
      </c>
      <c r="AA78" s="12">
        <v>5.0815652526554693</v>
      </c>
      <c r="AB78" s="12">
        <v>5.414595263931151</v>
      </c>
      <c r="AC78" s="12">
        <v>5.7476252752068326</v>
      </c>
      <c r="AD78" s="12">
        <v>6.0806552864825143</v>
      </c>
      <c r="AE78" s="12">
        <v>6.4136852977581942</v>
      </c>
      <c r="AF78" s="12">
        <v>6.7063234869095165</v>
      </c>
      <c r="AG78" s="12">
        <v>6.9989616760608389</v>
      </c>
      <c r="AH78" s="12">
        <v>7.2915998652121612</v>
      </c>
      <c r="AI78" s="12">
        <v>7.5842380543634835</v>
      </c>
      <c r="AJ78" s="12">
        <v>7.8768762435148059</v>
      </c>
      <c r="AK78" s="12">
        <v>8.1021348216773745</v>
      </c>
      <c r="AL78" s="12">
        <v>8.3273933998399432</v>
      </c>
      <c r="AM78" s="12">
        <v>8.5526519780025119</v>
      </c>
      <c r="AN78" s="12">
        <v>8.7779105561650805</v>
      </c>
      <c r="AO78" s="12">
        <v>9.0031691343276528</v>
      </c>
    </row>
    <row r="81" spans="2:44" x14ac:dyDescent="0.25">
      <c r="F81" s="12">
        <f>F71+F76</f>
        <v>0.20182983944423624</v>
      </c>
      <c r="G81" s="12">
        <f t="shared" ref="G81:AO83" si="39">G71+G76</f>
        <v>0.4702220533880056</v>
      </c>
      <c r="H81" s="12">
        <f t="shared" si="39"/>
        <v>0.73861426733177504</v>
      </c>
      <c r="I81" s="12">
        <f t="shared" si="39"/>
        <v>1.0070064812755444</v>
      </c>
      <c r="J81" s="12">
        <f t="shared" si="39"/>
        <v>1.2753986952193137</v>
      </c>
      <c r="K81" s="12">
        <f t="shared" si="39"/>
        <v>1.543790909163083</v>
      </c>
      <c r="L81" s="12">
        <f t="shared" si="39"/>
        <v>1.8619372612868417</v>
      </c>
      <c r="M81" s="12">
        <f t="shared" si="39"/>
        <v>2.1800836134105999</v>
      </c>
      <c r="N81" s="12">
        <f t="shared" si="39"/>
        <v>2.4982299655343585</v>
      </c>
      <c r="O81" s="12">
        <f t="shared" si="39"/>
        <v>2.8163763176581167</v>
      </c>
      <c r="P81" s="12">
        <f t="shared" si="39"/>
        <v>3.1345226697818753</v>
      </c>
      <c r="Q81" s="12">
        <f t="shared" si="39"/>
        <v>3.4028313397537318</v>
      </c>
      <c r="R81" s="12">
        <f t="shared" si="39"/>
        <v>3.6711400097255877</v>
      </c>
      <c r="S81" s="12">
        <f t="shared" si="39"/>
        <v>3.9394486796974437</v>
      </c>
      <c r="T81" s="12">
        <f t="shared" si="39"/>
        <v>4.2077573496693006</v>
      </c>
      <c r="U81" s="12">
        <f t="shared" si="39"/>
        <v>4.4760660196411575</v>
      </c>
      <c r="V81" s="12">
        <f t="shared" si="39"/>
        <v>4.7239523714787177</v>
      </c>
      <c r="W81" s="12">
        <f t="shared" si="39"/>
        <v>4.971838723316278</v>
      </c>
      <c r="X81" s="12">
        <f t="shared" si="39"/>
        <v>5.2197250751538382</v>
      </c>
      <c r="Y81" s="12">
        <f t="shared" si="39"/>
        <v>5.4676114269913985</v>
      </c>
      <c r="Z81" s="12">
        <f t="shared" si="39"/>
        <v>5.7154977788289578</v>
      </c>
      <c r="AA81" s="12">
        <f t="shared" si="39"/>
        <v>5.9097913952429035</v>
      </c>
      <c r="AB81" s="12">
        <f t="shared" si="39"/>
        <v>6.1040850116568492</v>
      </c>
      <c r="AC81" s="12">
        <f t="shared" si="39"/>
        <v>6.2983786280707941</v>
      </c>
      <c r="AD81" s="12">
        <f t="shared" si="39"/>
        <v>6.4926722444847389</v>
      </c>
      <c r="AE81" s="12">
        <f t="shared" si="39"/>
        <v>6.6869658608986846</v>
      </c>
      <c r="AF81" s="12">
        <f t="shared" si="39"/>
        <v>6.8469370184152512</v>
      </c>
      <c r="AG81" s="12">
        <f t="shared" si="39"/>
        <v>7.0069081759318177</v>
      </c>
      <c r="AH81" s="12">
        <f t="shared" si="39"/>
        <v>7.1668793334483842</v>
      </c>
      <c r="AI81" s="12">
        <f t="shared" si="39"/>
        <v>7.3268504909649508</v>
      </c>
      <c r="AJ81" s="12">
        <f t="shared" si="39"/>
        <v>7.4868216484815155</v>
      </c>
      <c r="AK81" s="12">
        <f t="shared" si="39"/>
        <v>7.6044539202751364</v>
      </c>
      <c r="AL81" s="12">
        <f t="shared" si="39"/>
        <v>7.7220861920687573</v>
      </c>
      <c r="AM81" s="12">
        <f t="shared" si="39"/>
        <v>7.8397184638623783</v>
      </c>
      <c r="AN81" s="12">
        <f t="shared" si="39"/>
        <v>7.9573507356559992</v>
      </c>
      <c r="AO81" s="12">
        <f t="shared" si="39"/>
        <v>8.0749830074496209</v>
      </c>
    </row>
    <row r="82" spans="2:44" x14ac:dyDescent="0.25">
      <c r="F82" s="12">
        <f t="shared" ref="F82:U83" si="40">F72+F77</f>
        <v>0.41848518165714932</v>
      </c>
      <c r="G82" s="12">
        <f t="shared" si="40"/>
        <v>0.52506357569881923</v>
      </c>
      <c r="H82" s="12">
        <f t="shared" si="40"/>
        <v>0.63164196974048914</v>
      </c>
      <c r="I82" s="12">
        <f t="shared" si="40"/>
        <v>0.73822036378215905</v>
      </c>
      <c r="J82" s="12">
        <f t="shared" si="40"/>
        <v>0.84479875782382896</v>
      </c>
      <c r="K82" s="12">
        <f t="shared" si="40"/>
        <v>0.95137715186549876</v>
      </c>
      <c r="L82" s="12">
        <f t="shared" si="40"/>
        <v>1.2048281498154139</v>
      </c>
      <c r="M82" s="12">
        <f t="shared" si="40"/>
        <v>1.4582791477653287</v>
      </c>
      <c r="N82" s="12">
        <f t="shared" si="40"/>
        <v>1.7117301457152436</v>
      </c>
      <c r="O82" s="12">
        <f t="shared" si="40"/>
        <v>1.9651811436651587</v>
      </c>
      <c r="P82" s="12">
        <f t="shared" si="40"/>
        <v>2.2186321416150738</v>
      </c>
      <c r="Q82" s="12">
        <f t="shared" si="40"/>
        <v>2.5274959968915653</v>
      </c>
      <c r="R82" s="12">
        <f t="shared" si="40"/>
        <v>2.8363598521680569</v>
      </c>
      <c r="S82" s="12">
        <f t="shared" si="40"/>
        <v>3.1452237074445488</v>
      </c>
      <c r="T82" s="12">
        <f t="shared" si="40"/>
        <v>3.4540875627210408</v>
      </c>
      <c r="U82" s="12">
        <f t="shared" si="40"/>
        <v>3.7629514179975319</v>
      </c>
      <c r="V82" s="12">
        <f t="shared" si="39"/>
        <v>4.8069279937624074</v>
      </c>
      <c r="W82" s="12">
        <f t="shared" si="39"/>
        <v>5.850904569527283</v>
      </c>
      <c r="X82" s="12">
        <f t="shared" si="39"/>
        <v>6.8948811452921586</v>
      </c>
      <c r="Y82" s="12">
        <f t="shared" si="39"/>
        <v>7.9388577210570341</v>
      </c>
      <c r="Z82" s="12">
        <f t="shared" si="39"/>
        <v>8.9828342968219097</v>
      </c>
      <c r="AA82" s="12">
        <f t="shared" si="39"/>
        <v>10.872995843621645</v>
      </c>
      <c r="AB82" s="12">
        <f t="shared" si="39"/>
        <v>12.763157390421378</v>
      </c>
      <c r="AC82" s="12">
        <f t="shared" si="39"/>
        <v>14.653318937221112</v>
      </c>
      <c r="AD82" s="12">
        <f t="shared" si="39"/>
        <v>16.543480484020847</v>
      </c>
      <c r="AE82" s="12">
        <f t="shared" si="39"/>
        <v>18.433642030820582</v>
      </c>
      <c r="AF82" s="12">
        <f t="shared" si="39"/>
        <v>20.795052638406951</v>
      </c>
      <c r="AG82" s="12">
        <f t="shared" si="39"/>
        <v>23.156463245993315</v>
      </c>
      <c r="AH82" s="12">
        <f t="shared" si="39"/>
        <v>25.51787385357968</v>
      </c>
      <c r="AI82" s="12">
        <f t="shared" si="39"/>
        <v>27.879284461166048</v>
      </c>
      <c r="AJ82" s="12">
        <f t="shared" si="39"/>
        <v>30.240695068752416</v>
      </c>
      <c r="AK82" s="12">
        <f t="shared" si="39"/>
        <v>32.25547672140538</v>
      </c>
      <c r="AL82" s="12">
        <f t="shared" si="39"/>
        <v>34.270258374058344</v>
      </c>
      <c r="AM82" s="12">
        <f t="shared" si="39"/>
        <v>36.285040026711314</v>
      </c>
      <c r="AN82" s="12">
        <f t="shared" si="39"/>
        <v>38.299821679364278</v>
      </c>
      <c r="AO82" s="12">
        <f t="shared" si="39"/>
        <v>40.314603332017235</v>
      </c>
    </row>
    <row r="83" spans="2:44" x14ac:dyDescent="0.25">
      <c r="F83" s="12">
        <f t="shared" si="40"/>
        <v>0.46554046201141797</v>
      </c>
      <c r="G83" s="12">
        <f t="shared" si="39"/>
        <v>0.93358485211246933</v>
      </c>
      <c r="H83" s="12">
        <f t="shared" si="39"/>
        <v>1.4016292422135206</v>
      </c>
      <c r="I83" s="12">
        <f t="shared" si="39"/>
        <v>1.869673632314572</v>
      </c>
      <c r="J83" s="12">
        <f t="shared" si="39"/>
        <v>2.3377180224156229</v>
      </c>
      <c r="K83" s="12">
        <f t="shared" si="39"/>
        <v>2.8057624125166747</v>
      </c>
      <c r="L83" s="12">
        <f t="shared" si="39"/>
        <v>3.3062345240545161</v>
      </c>
      <c r="M83" s="12">
        <f t="shared" si="39"/>
        <v>3.8067066355923584</v>
      </c>
      <c r="N83" s="12">
        <f t="shared" si="39"/>
        <v>4.3071787471301999</v>
      </c>
      <c r="O83" s="12">
        <f t="shared" si="39"/>
        <v>4.8076508586680422</v>
      </c>
      <c r="P83" s="12">
        <f t="shared" si="39"/>
        <v>5.3081229702058828</v>
      </c>
      <c r="Q83" s="12">
        <f t="shared" si="39"/>
        <v>5.8019426929047171</v>
      </c>
      <c r="R83" s="12">
        <f t="shared" si="39"/>
        <v>6.2957624156035523</v>
      </c>
      <c r="S83" s="12">
        <f t="shared" si="39"/>
        <v>6.7895821383023867</v>
      </c>
      <c r="T83" s="12">
        <f t="shared" si="39"/>
        <v>7.2834018610012219</v>
      </c>
      <c r="U83" s="12">
        <f t="shared" si="39"/>
        <v>7.7772215837000562</v>
      </c>
      <c r="V83" s="12">
        <f t="shared" si="39"/>
        <v>8.3306941323884871</v>
      </c>
      <c r="W83" s="12">
        <f t="shared" si="39"/>
        <v>8.8841666810769198</v>
      </c>
      <c r="X83" s="12">
        <f t="shared" si="39"/>
        <v>9.4376392297653506</v>
      </c>
      <c r="Y83" s="12">
        <f t="shared" si="39"/>
        <v>9.9911117784537815</v>
      </c>
      <c r="Z83" s="12">
        <f t="shared" si="39"/>
        <v>10.544584327142214</v>
      </c>
      <c r="AA83" s="12">
        <f t="shared" si="39"/>
        <v>11.043374063431861</v>
      </c>
      <c r="AB83" s="12">
        <f t="shared" si="39"/>
        <v>11.542163799721507</v>
      </c>
      <c r="AC83" s="12">
        <f t="shared" si="39"/>
        <v>12.040953536011154</v>
      </c>
      <c r="AD83" s="12">
        <f t="shared" si="39"/>
        <v>12.5397432723008</v>
      </c>
      <c r="AE83" s="12">
        <f t="shared" si="39"/>
        <v>13.038533008590447</v>
      </c>
      <c r="AF83" s="12">
        <f t="shared" si="39"/>
        <v>13.464253034954936</v>
      </c>
      <c r="AG83" s="12">
        <f t="shared" si="39"/>
        <v>13.889973061319427</v>
      </c>
      <c r="AH83" s="12">
        <f t="shared" si="39"/>
        <v>14.315693087683918</v>
      </c>
      <c r="AI83" s="12">
        <f t="shared" si="39"/>
        <v>14.741413114048408</v>
      </c>
      <c r="AJ83" s="12">
        <f t="shared" si="39"/>
        <v>15.167133140412897</v>
      </c>
      <c r="AK83" s="12">
        <f t="shared" si="39"/>
        <v>15.505762152850384</v>
      </c>
      <c r="AL83" s="12">
        <f t="shared" si="39"/>
        <v>15.844391165287872</v>
      </c>
      <c r="AM83" s="12">
        <f t="shared" si="39"/>
        <v>16.183020177725361</v>
      </c>
      <c r="AN83" s="12">
        <f t="shared" si="39"/>
        <v>16.521649190162847</v>
      </c>
      <c r="AO83" s="12">
        <f t="shared" si="39"/>
        <v>16.860278202600337</v>
      </c>
    </row>
    <row r="84" spans="2:44" x14ac:dyDescent="0.25">
      <c r="D84" s="75" t="s">
        <v>106</v>
      </c>
      <c r="E84" s="75"/>
      <c r="F84" s="76">
        <f>SUM(F81:F83)</f>
        <v>1.0858554831128036</v>
      </c>
      <c r="G84" s="76">
        <f t="shared" ref="G84:AO84" si="41">SUM(G81:G83)</f>
        <v>1.9288704811992941</v>
      </c>
      <c r="H84" s="76">
        <f t="shared" si="41"/>
        <v>2.7718854792857845</v>
      </c>
      <c r="I84" s="76">
        <f t="shared" si="41"/>
        <v>3.6149004773722755</v>
      </c>
      <c r="J84" s="76">
        <f t="shared" si="41"/>
        <v>4.4579154754587655</v>
      </c>
      <c r="K84" s="76">
        <f t="shared" si="41"/>
        <v>5.3009304735452565</v>
      </c>
      <c r="L84" s="76">
        <f t="shared" si="41"/>
        <v>6.3729999351567717</v>
      </c>
      <c r="M84" s="76">
        <f t="shared" si="41"/>
        <v>7.4450693967682868</v>
      </c>
      <c r="N84" s="76">
        <f t="shared" si="41"/>
        <v>8.517138858379802</v>
      </c>
      <c r="O84" s="76">
        <f t="shared" si="41"/>
        <v>9.5892083199913181</v>
      </c>
      <c r="P84" s="76">
        <f t="shared" si="41"/>
        <v>10.661277781602832</v>
      </c>
      <c r="Q84" s="76">
        <f t="shared" si="41"/>
        <v>11.732270029550014</v>
      </c>
      <c r="R84" s="76">
        <f t="shared" si="41"/>
        <v>12.803262277497197</v>
      </c>
      <c r="S84" s="76">
        <f t="shared" si="41"/>
        <v>13.874254525444378</v>
      </c>
      <c r="T84" s="76">
        <f t="shared" si="41"/>
        <v>14.945246773391563</v>
      </c>
      <c r="U84" s="76">
        <f t="shared" si="41"/>
        <v>16.016239021338748</v>
      </c>
      <c r="V84" s="76">
        <f t="shared" si="41"/>
        <v>17.861574497629611</v>
      </c>
      <c r="W84" s="76">
        <f t="shared" si="41"/>
        <v>19.706909973920482</v>
      </c>
      <c r="X84" s="76">
        <f t="shared" si="41"/>
        <v>21.552245450211345</v>
      </c>
      <c r="Y84" s="76">
        <f t="shared" si="41"/>
        <v>23.397580926502215</v>
      </c>
      <c r="Z84" s="76">
        <f t="shared" si="41"/>
        <v>25.242916402793082</v>
      </c>
      <c r="AA84" s="76">
        <f t="shared" si="41"/>
        <v>27.826161302296413</v>
      </c>
      <c r="AB84" s="76">
        <f t="shared" si="41"/>
        <v>30.409406201799733</v>
      </c>
      <c r="AC84" s="76">
        <f t="shared" si="41"/>
        <v>32.992651101303061</v>
      </c>
      <c r="AD84" s="76">
        <f t="shared" si="41"/>
        <v>35.575896000806381</v>
      </c>
      <c r="AE84" s="76">
        <f t="shared" si="41"/>
        <v>38.159140900309716</v>
      </c>
      <c r="AF84" s="76">
        <f t="shared" si="41"/>
        <v>41.10624269177714</v>
      </c>
      <c r="AG84" s="76">
        <f t="shared" si="41"/>
        <v>44.053344483244558</v>
      </c>
      <c r="AH84" s="76">
        <f t="shared" si="41"/>
        <v>47.000446274711983</v>
      </c>
      <c r="AI84" s="76">
        <f t="shared" si="41"/>
        <v>49.947548066179401</v>
      </c>
      <c r="AJ84" s="76">
        <f t="shared" si="41"/>
        <v>52.894649857646826</v>
      </c>
      <c r="AK84" s="76">
        <f t="shared" si="41"/>
        <v>55.365692794530901</v>
      </c>
      <c r="AL84" s="76">
        <f t="shared" si="41"/>
        <v>57.836735731414976</v>
      </c>
      <c r="AM84" s="76">
        <f t="shared" si="41"/>
        <v>60.307778668299051</v>
      </c>
      <c r="AN84" s="76">
        <f t="shared" si="41"/>
        <v>62.778821605183126</v>
      </c>
      <c r="AO84" s="76">
        <f t="shared" si="41"/>
        <v>65.249864542067201</v>
      </c>
    </row>
    <row r="88" spans="2:44" ht="28.5" x14ac:dyDescent="0.45">
      <c r="B88" s="72" t="s">
        <v>104</v>
      </c>
    </row>
    <row r="93" spans="2:44" ht="21" x14ac:dyDescent="0.35">
      <c r="B93" s="58"/>
      <c r="C93" s="59" t="s">
        <v>0</v>
      </c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60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60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60"/>
      <c r="AP93" s="58"/>
      <c r="AQ93" s="58"/>
      <c r="AR93" s="58"/>
    </row>
    <row r="94" spans="2:44" ht="21" x14ac:dyDescent="0.35">
      <c r="B94" s="58"/>
      <c r="C94" s="59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60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60"/>
      <c r="AC94" s="58"/>
      <c r="AD94" s="58"/>
      <c r="AE94" s="58"/>
      <c r="AF94" s="58"/>
      <c r="AG94" s="58"/>
      <c r="AH94" s="58"/>
      <c r="AI94" s="58"/>
      <c r="AJ94" s="58"/>
      <c r="AK94" s="58"/>
      <c r="AL94" s="58"/>
      <c r="AM94" s="58"/>
      <c r="AN94" s="58"/>
      <c r="AO94" s="60"/>
      <c r="AP94" s="58"/>
      <c r="AQ94" s="58"/>
      <c r="AR94" s="58"/>
    </row>
    <row r="95" spans="2:44" x14ac:dyDescent="0.25">
      <c r="B95" s="58"/>
      <c r="C95" s="60" t="s">
        <v>1</v>
      </c>
      <c r="D95" s="58">
        <v>1</v>
      </c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60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60"/>
      <c r="AC95" s="58"/>
      <c r="AD95" s="58"/>
      <c r="AE95" s="58"/>
      <c r="AF95" s="58"/>
      <c r="AG95" s="58"/>
      <c r="AH95" s="58"/>
      <c r="AI95" s="58"/>
      <c r="AJ95" s="58"/>
      <c r="AK95" s="58"/>
      <c r="AL95" s="58"/>
      <c r="AM95" s="58"/>
      <c r="AN95" s="58"/>
      <c r="AO95" s="60"/>
      <c r="AP95" s="58"/>
      <c r="AQ95" s="58"/>
      <c r="AR95" s="58"/>
    </row>
    <row r="96" spans="2:44" x14ac:dyDescent="0.25">
      <c r="B96" s="58"/>
      <c r="C96" s="60" t="s">
        <v>2</v>
      </c>
      <c r="D96" s="58">
        <v>30</v>
      </c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60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60"/>
      <c r="AC96" s="58"/>
      <c r="AD96" s="58"/>
      <c r="AE96" s="58"/>
      <c r="AF96" s="58"/>
      <c r="AG96" s="58"/>
      <c r="AH96" s="58"/>
      <c r="AI96" s="58"/>
      <c r="AJ96" s="58"/>
      <c r="AK96" s="58"/>
      <c r="AL96" s="58"/>
      <c r="AM96" s="58"/>
      <c r="AN96" s="58"/>
      <c r="AO96" s="60"/>
      <c r="AP96" s="58"/>
      <c r="AQ96" s="58"/>
      <c r="AR96" s="58"/>
    </row>
    <row r="97" spans="2:44" x14ac:dyDescent="0.25">
      <c r="B97" s="58"/>
      <c r="C97" s="60" t="s">
        <v>3</v>
      </c>
      <c r="D97" s="58" t="s">
        <v>4</v>
      </c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60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60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60"/>
      <c r="AP97" s="58"/>
      <c r="AQ97" s="58"/>
      <c r="AR97" s="58"/>
    </row>
    <row r="98" spans="2:44" x14ac:dyDescent="0.25">
      <c r="B98" s="58"/>
      <c r="C98" s="60" t="s">
        <v>5</v>
      </c>
      <c r="D98" s="58" t="s">
        <v>6</v>
      </c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60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60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60"/>
      <c r="AP98" s="58"/>
      <c r="AQ98" s="58"/>
      <c r="AR98" s="58"/>
    </row>
    <row r="99" spans="2:44" x14ac:dyDescent="0.25">
      <c r="B99" s="58"/>
      <c r="C99" s="60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60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60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60"/>
      <c r="AP99" s="58"/>
      <c r="AQ99" s="58"/>
      <c r="AR99" s="58"/>
    </row>
    <row r="100" spans="2:44" x14ac:dyDescent="0.25">
      <c r="B100" s="58"/>
      <c r="C100" s="60" t="s">
        <v>7</v>
      </c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60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60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  <c r="AN100" s="58"/>
      <c r="AO100" s="60"/>
      <c r="AP100" s="58"/>
      <c r="AQ100" s="58"/>
      <c r="AR100" s="58"/>
    </row>
    <row r="101" spans="2:44" x14ac:dyDescent="0.25">
      <c r="B101" s="58"/>
      <c r="C101" s="60" t="s">
        <v>8</v>
      </c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60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60"/>
      <c r="AC101" s="58"/>
      <c r="AD101" s="58"/>
      <c r="AE101" s="58"/>
      <c r="AF101" s="58"/>
      <c r="AG101" s="58"/>
      <c r="AH101" s="58"/>
      <c r="AI101" s="58"/>
      <c r="AJ101" s="58"/>
      <c r="AK101" s="58"/>
      <c r="AL101" s="58"/>
      <c r="AM101" s="58"/>
      <c r="AN101" s="58"/>
      <c r="AO101" s="60"/>
      <c r="AP101" s="58"/>
      <c r="AQ101" s="58"/>
      <c r="AR101" s="58"/>
    </row>
    <row r="102" spans="2:44" ht="23.25" x14ac:dyDescent="0.35">
      <c r="B102" s="58"/>
      <c r="C102" s="60"/>
      <c r="D102" s="58"/>
      <c r="E102" s="58"/>
      <c r="F102" s="58"/>
      <c r="G102" s="58"/>
      <c r="H102" s="58"/>
      <c r="I102" s="58"/>
      <c r="J102" s="58"/>
      <c r="K102" s="61"/>
      <c r="L102" s="58"/>
      <c r="M102" s="58"/>
      <c r="N102" s="58"/>
      <c r="O102" s="60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60"/>
      <c r="AC102" s="58"/>
      <c r="AD102" s="58"/>
      <c r="AE102" s="58"/>
      <c r="AF102" s="58"/>
      <c r="AG102" s="58"/>
      <c r="AH102" s="58"/>
      <c r="AI102" s="58"/>
      <c r="AJ102" s="58"/>
      <c r="AK102" s="58"/>
      <c r="AL102" s="58"/>
      <c r="AM102" s="58"/>
      <c r="AN102" s="58"/>
      <c r="AO102" s="60"/>
      <c r="AP102" s="58"/>
      <c r="AQ102" s="58"/>
      <c r="AR102" s="58"/>
    </row>
    <row r="103" spans="2:44" x14ac:dyDescent="0.25">
      <c r="B103" s="58"/>
      <c r="C103" s="60" t="s">
        <v>9</v>
      </c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60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60"/>
      <c r="AC103" s="58"/>
      <c r="AD103" s="58"/>
      <c r="AE103" s="58"/>
      <c r="AF103" s="58"/>
      <c r="AG103" s="58"/>
      <c r="AH103" s="58"/>
      <c r="AI103" s="58"/>
      <c r="AJ103" s="58"/>
      <c r="AK103" s="58"/>
      <c r="AL103" s="58"/>
      <c r="AM103" s="58"/>
      <c r="AN103" s="58"/>
      <c r="AO103" s="60"/>
      <c r="AP103" s="58"/>
      <c r="AQ103" s="58"/>
      <c r="AR103" s="58"/>
    </row>
    <row r="104" spans="2:44" x14ac:dyDescent="0.25">
      <c r="B104" s="58"/>
      <c r="C104" s="60" t="s">
        <v>10</v>
      </c>
      <c r="D104" s="58" t="s">
        <v>11</v>
      </c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60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60"/>
      <c r="AC104" s="58"/>
      <c r="AD104" s="58"/>
      <c r="AE104" s="58"/>
      <c r="AF104" s="58"/>
      <c r="AG104" s="58"/>
      <c r="AH104" s="58"/>
      <c r="AI104" s="58"/>
      <c r="AJ104" s="58"/>
      <c r="AK104" s="58"/>
      <c r="AL104" s="58"/>
      <c r="AM104" s="58"/>
      <c r="AN104" s="58"/>
      <c r="AO104" s="60"/>
      <c r="AP104" s="58"/>
      <c r="AQ104" s="58"/>
      <c r="AR104" s="58"/>
    </row>
    <row r="105" spans="2:44" x14ac:dyDescent="0.25">
      <c r="B105" s="58"/>
      <c r="C105" s="60" t="s">
        <v>12</v>
      </c>
      <c r="D105" s="58" t="s">
        <v>13</v>
      </c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60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60"/>
      <c r="AC105" s="58"/>
      <c r="AD105" s="58"/>
      <c r="AE105" s="58"/>
      <c r="AF105" s="58"/>
      <c r="AG105" s="58"/>
      <c r="AH105" s="58"/>
      <c r="AI105" s="58"/>
      <c r="AJ105" s="58"/>
      <c r="AK105" s="58"/>
      <c r="AL105" s="58"/>
      <c r="AM105" s="58"/>
      <c r="AN105" s="58"/>
      <c r="AO105" s="60"/>
      <c r="AP105" s="58"/>
      <c r="AQ105" s="58"/>
      <c r="AR105" s="58"/>
    </row>
    <row r="106" spans="2:44" x14ac:dyDescent="0.25">
      <c r="B106" s="58"/>
      <c r="C106" s="60" t="s">
        <v>14</v>
      </c>
      <c r="D106" s="58" t="s">
        <v>15</v>
      </c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60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60"/>
      <c r="AC106" s="58"/>
      <c r="AD106" s="58"/>
      <c r="AE106" s="58"/>
      <c r="AF106" s="58"/>
      <c r="AG106" s="58"/>
      <c r="AH106" s="58"/>
      <c r="AI106" s="58"/>
      <c r="AJ106" s="58"/>
      <c r="AK106" s="58"/>
      <c r="AL106" s="58"/>
      <c r="AM106" s="58"/>
      <c r="AN106" s="58"/>
      <c r="AO106" s="60"/>
      <c r="AP106" s="58"/>
      <c r="AQ106" s="58"/>
      <c r="AR106" s="58"/>
    </row>
    <row r="107" spans="2:44" x14ac:dyDescent="0.25">
      <c r="B107" s="58"/>
      <c r="C107" s="60" t="s">
        <v>16</v>
      </c>
      <c r="D107" s="58" t="s">
        <v>17</v>
      </c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60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60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58"/>
      <c r="AO107" s="60"/>
      <c r="AP107" s="58"/>
      <c r="AQ107" s="58"/>
      <c r="AR107" s="58"/>
    </row>
    <row r="108" spans="2:44" x14ac:dyDescent="0.25">
      <c r="B108" s="58"/>
      <c r="C108" s="60"/>
      <c r="D108" s="60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60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60"/>
      <c r="AC108" s="58"/>
      <c r="AD108" s="58"/>
      <c r="AE108" s="58"/>
      <c r="AF108" s="58"/>
      <c r="AG108" s="58"/>
      <c r="AH108" s="58"/>
      <c r="AI108" s="58"/>
      <c r="AJ108" s="58"/>
      <c r="AK108" s="58"/>
      <c r="AL108" s="58"/>
      <c r="AM108" s="58"/>
      <c r="AN108" s="58"/>
      <c r="AO108" s="60"/>
      <c r="AP108" s="58"/>
      <c r="AQ108" s="58"/>
      <c r="AR108" s="58"/>
    </row>
    <row r="109" spans="2:44" x14ac:dyDescent="0.25">
      <c r="B109" s="58"/>
      <c r="C109" s="60"/>
      <c r="D109" s="60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60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60"/>
      <c r="AC109" s="58"/>
      <c r="AD109" s="58"/>
      <c r="AE109" s="58"/>
      <c r="AF109" s="58"/>
      <c r="AG109" s="58"/>
      <c r="AH109" s="58"/>
      <c r="AI109" s="58"/>
      <c r="AJ109" s="58"/>
      <c r="AK109" s="58"/>
      <c r="AL109" s="58"/>
      <c r="AM109" s="58"/>
      <c r="AN109" s="58"/>
      <c r="AO109" s="60"/>
      <c r="AP109" s="58"/>
      <c r="AQ109" s="58"/>
      <c r="AR109" s="58"/>
    </row>
    <row r="110" spans="2:44" ht="23.25" x14ac:dyDescent="0.35">
      <c r="B110" s="58"/>
      <c r="C110" s="61" t="s">
        <v>18</v>
      </c>
      <c r="D110" s="60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60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60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60"/>
      <c r="AP110" s="58"/>
      <c r="AQ110" s="58"/>
      <c r="AR110" s="58"/>
    </row>
    <row r="111" spans="2:44" x14ac:dyDescent="0.25">
      <c r="B111" s="58"/>
      <c r="C111" s="60"/>
      <c r="D111" s="60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60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60"/>
      <c r="AC111" s="58"/>
      <c r="AD111" s="58"/>
      <c r="AE111" s="58"/>
      <c r="AF111" s="58"/>
      <c r="AG111" s="58"/>
      <c r="AH111" s="58"/>
      <c r="AI111" s="58"/>
      <c r="AJ111" s="58"/>
      <c r="AK111" s="58"/>
      <c r="AL111" s="58"/>
      <c r="AM111" s="58"/>
      <c r="AN111" s="58"/>
      <c r="AO111" s="60"/>
      <c r="AP111" s="58"/>
      <c r="AQ111" s="58"/>
      <c r="AR111" s="58"/>
    </row>
    <row r="112" spans="2:44" x14ac:dyDescent="0.25">
      <c r="B112" s="58"/>
      <c r="C112" s="60"/>
      <c r="D112" s="60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60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60"/>
      <c r="AC112" s="58"/>
      <c r="AD112" s="58"/>
      <c r="AE112" s="58"/>
      <c r="AF112" s="58"/>
      <c r="AG112" s="58"/>
      <c r="AH112" s="58"/>
      <c r="AI112" s="58"/>
      <c r="AJ112" s="58"/>
      <c r="AK112" s="58"/>
      <c r="AL112" s="58"/>
      <c r="AM112" s="58"/>
      <c r="AN112" s="58"/>
      <c r="AO112" s="60"/>
      <c r="AP112" s="58"/>
      <c r="AQ112" s="58"/>
      <c r="AR112" s="58"/>
    </row>
    <row r="113" spans="2:44" x14ac:dyDescent="0.25">
      <c r="B113" s="58"/>
      <c r="C113" s="60"/>
      <c r="D113" s="60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60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60"/>
      <c r="AC113" s="58"/>
      <c r="AD113" s="58"/>
      <c r="AE113" s="58"/>
      <c r="AF113" s="58"/>
      <c r="AG113" s="58"/>
      <c r="AH113" s="58"/>
      <c r="AI113" s="58"/>
      <c r="AJ113" s="58"/>
      <c r="AK113" s="58"/>
      <c r="AL113" s="58"/>
      <c r="AM113" s="58"/>
      <c r="AN113" s="58"/>
      <c r="AO113" s="60"/>
      <c r="AP113" s="58"/>
      <c r="AQ113" s="58"/>
      <c r="AR113" s="58"/>
    </row>
    <row r="114" spans="2:44" x14ac:dyDescent="0.25">
      <c r="B114" s="58"/>
      <c r="C114" s="60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60"/>
      <c r="P114" s="58"/>
      <c r="Q114" s="58"/>
      <c r="R114" s="58"/>
      <c r="S114" s="58"/>
      <c r="T114" s="58"/>
      <c r="U114" s="58"/>
      <c r="V114" s="58"/>
      <c r="W114" s="62"/>
      <c r="X114" s="62"/>
      <c r="Y114" s="58"/>
      <c r="Z114" s="58"/>
      <c r="AA114" s="58"/>
      <c r="AB114" s="60"/>
      <c r="AC114" s="58"/>
      <c r="AD114" s="58"/>
      <c r="AE114" s="58"/>
      <c r="AF114" s="58"/>
      <c r="AG114" s="58"/>
      <c r="AH114" s="58"/>
      <c r="AI114" s="58"/>
      <c r="AJ114" s="58"/>
      <c r="AK114" s="58"/>
      <c r="AL114" s="58"/>
      <c r="AM114" s="58"/>
      <c r="AN114" s="58"/>
      <c r="AO114" s="60"/>
      <c r="AP114" s="58"/>
      <c r="AQ114" s="58"/>
      <c r="AR114" s="58"/>
    </row>
    <row r="115" spans="2:44" x14ac:dyDescent="0.25">
      <c r="B115" s="58"/>
      <c r="C115" s="63"/>
      <c r="D115" s="63"/>
      <c r="E115" s="63"/>
      <c r="F115" s="63"/>
      <c r="G115" s="63"/>
      <c r="H115" s="63"/>
      <c r="I115" s="63"/>
      <c r="J115" s="58"/>
      <c r="K115" s="58"/>
      <c r="L115" s="58"/>
      <c r="M115" s="58"/>
      <c r="N115" s="58"/>
      <c r="O115" s="60"/>
      <c r="P115" s="58"/>
      <c r="Q115" s="58"/>
      <c r="R115" s="58"/>
      <c r="S115" s="58"/>
      <c r="T115" s="58"/>
      <c r="U115" s="58"/>
      <c r="V115" s="58"/>
      <c r="W115" s="62"/>
      <c r="X115" s="62"/>
      <c r="Y115" s="58"/>
      <c r="Z115" s="58"/>
      <c r="AA115" s="58"/>
      <c r="AB115" s="60"/>
      <c r="AC115" s="58"/>
      <c r="AD115" s="58"/>
      <c r="AE115" s="58"/>
      <c r="AF115" s="58"/>
      <c r="AG115" s="58"/>
      <c r="AH115" s="58"/>
      <c r="AI115" s="58"/>
      <c r="AJ115" s="58"/>
      <c r="AK115" s="58"/>
      <c r="AL115" s="58"/>
      <c r="AM115" s="58"/>
      <c r="AN115" s="58"/>
      <c r="AO115" s="60"/>
      <c r="AP115" s="58"/>
      <c r="AQ115" s="58"/>
      <c r="AR115" s="58"/>
    </row>
    <row r="116" spans="2:44" x14ac:dyDescent="0.25">
      <c r="B116" s="58"/>
      <c r="C116" s="63"/>
      <c r="D116" s="63"/>
      <c r="E116" s="63"/>
      <c r="F116" s="63"/>
      <c r="G116" s="63"/>
      <c r="H116" s="63"/>
      <c r="I116" s="63"/>
      <c r="J116" s="58"/>
      <c r="K116" s="58"/>
      <c r="L116" s="58"/>
      <c r="M116" s="58"/>
      <c r="N116" s="58"/>
      <c r="O116" s="60"/>
      <c r="P116" s="58"/>
      <c r="Q116" s="58"/>
      <c r="R116" s="58"/>
      <c r="S116" s="58"/>
      <c r="T116" s="58"/>
      <c r="U116" s="58"/>
      <c r="V116" s="58"/>
      <c r="W116" s="62"/>
      <c r="X116" s="62"/>
      <c r="Y116" s="58"/>
      <c r="Z116" s="58"/>
      <c r="AA116" s="58"/>
      <c r="AB116" s="60"/>
      <c r="AC116" s="58"/>
      <c r="AD116" s="58"/>
      <c r="AE116" s="58"/>
      <c r="AF116" s="58"/>
      <c r="AG116" s="58"/>
      <c r="AH116" s="58"/>
      <c r="AI116" s="58"/>
      <c r="AJ116" s="58"/>
      <c r="AK116" s="58"/>
      <c r="AL116" s="58"/>
      <c r="AM116" s="58"/>
      <c r="AN116" s="58"/>
      <c r="AO116" s="60"/>
      <c r="AP116" s="58"/>
      <c r="AQ116" s="58"/>
      <c r="AR116" s="58"/>
    </row>
    <row r="117" spans="2:44" x14ac:dyDescent="0.25">
      <c r="B117" s="58"/>
      <c r="C117" s="63"/>
      <c r="D117" s="63"/>
      <c r="E117" s="63"/>
      <c r="F117" s="63"/>
      <c r="G117" s="63"/>
      <c r="H117" s="63"/>
      <c r="I117" s="63"/>
      <c r="J117" s="58"/>
      <c r="K117" s="58"/>
      <c r="L117" s="58"/>
      <c r="M117" s="58"/>
      <c r="N117" s="58"/>
      <c r="O117" s="60"/>
      <c r="P117" s="58"/>
      <c r="Q117" s="58"/>
      <c r="R117" s="58"/>
      <c r="S117" s="58"/>
      <c r="T117" s="58"/>
      <c r="U117" s="58"/>
      <c r="V117" s="58"/>
      <c r="W117" s="62"/>
      <c r="X117" s="62"/>
      <c r="Y117" s="58"/>
      <c r="Z117" s="58"/>
      <c r="AA117" s="58"/>
      <c r="AB117" s="60"/>
      <c r="AC117" s="58"/>
      <c r="AD117" s="58"/>
      <c r="AE117" s="58"/>
      <c r="AF117" s="58"/>
      <c r="AG117" s="58"/>
      <c r="AH117" s="58"/>
      <c r="AI117" s="58"/>
      <c r="AJ117" s="58"/>
      <c r="AK117" s="58"/>
      <c r="AL117" s="58"/>
      <c r="AM117" s="58"/>
      <c r="AN117" s="58"/>
      <c r="AO117" s="60"/>
      <c r="AP117" s="58"/>
      <c r="AQ117" s="58"/>
      <c r="AR117" s="58"/>
    </row>
    <row r="118" spans="2:44" x14ac:dyDescent="0.25">
      <c r="B118" s="58"/>
      <c r="C118" s="63"/>
      <c r="D118" s="63"/>
      <c r="E118" s="63"/>
      <c r="F118" s="63"/>
      <c r="G118" s="63"/>
      <c r="H118" s="63"/>
      <c r="I118" s="63"/>
      <c r="J118" s="58"/>
      <c r="K118" s="58"/>
      <c r="L118" s="58"/>
      <c r="M118" s="58"/>
      <c r="N118" s="58"/>
      <c r="O118" s="60"/>
      <c r="P118" s="58"/>
      <c r="Q118" s="58"/>
      <c r="R118" s="58"/>
      <c r="S118" s="58"/>
      <c r="T118" s="58"/>
      <c r="U118" s="58"/>
      <c r="V118" s="58"/>
      <c r="W118" s="62"/>
      <c r="X118" s="62"/>
      <c r="Y118" s="60"/>
      <c r="Z118" s="60"/>
      <c r="AA118" s="58"/>
      <c r="AB118" s="60"/>
      <c r="AC118" s="58"/>
      <c r="AD118" s="58"/>
      <c r="AE118" s="58"/>
      <c r="AF118" s="58"/>
      <c r="AG118" s="58"/>
      <c r="AH118" s="58"/>
      <c r="AI118" s="58"/>
      <c r="AJ118" s="58"/>
      <c r="AK118" s="58"/>
      <c r="AL118" s="58"/>
      <c r="AM118" s="58"/>
      <c r="AN118" s="58"/>
      <c r="AO118" s="60"/>
      <c r="AP118" s="58"/>
      <c r="AQ118" s="58"/>
      <c r="AR118" s="58"/>
    </row>
    <row r="119" spans="2:44" x14ac:dyDescent="0.25">
      <c r="B119" s="58"/>
      <c r="C119" s="63"/>
      <c r="D119" s="63"/>
      <c r="E119" s="63"/>
      <c r="F119" s="63"/>
      <c r="G119" s="63"/>
      <c r="H119" s="63"/>
      <c r="I119" s="63"/>
      <c r="J119" s="58"/>
      <c r="K119" s="58"/>
      <c r="L119" s="58"/>
      <c r="M119" s="58"/>
      <c r="N119" s="58"/>
      <c r="O119" s="60"/>
      <c r="P119" s="58"/>
      <c r="Q119" s="58"/>
      <c r="R119" s="58"/>
      <c r="S119" s="58"/>
      <c r="T119" s="58"/>
      <c r="U119" s="58"/>
      <c r="V119" s="58"/>
      <c r="W119" s="62"/>
      <c r="X119" s="62"/>
      <c r="Y119" s="60"/>
      <c r="Z119" s="60"/>
      <c r="AA119" s="58"/>
      <c r="AB119" s="60"/>
      <c r="AC119" s="58"/>
      <c r="AD119" s="58"/>
      <c r="AE119" s="58"/>
      <c r="AF119" s="58"/>
      <c r="AG119" s="58"/>
      <c r="AH119" s="58"/>
      <c r="AI119" s="58"/>
      <c r="AJ119" s="58"/>
      <c r="AK119" s="58"/>
      <c r="AL119" s="58"/>
      <c r="AM119" s="58"/>
      <c r="AN119" s="58"/>
      <c r="AO119" s="60"/>
      <c r="AP119" s="58"/>
      <c r="AQ119" s="58"/>
      <c r="AR119" s="58"/>
    </row>
    <row r="120" spans="2:44" ht="15.75" x14ac:dyDescent="0.25">
      <c r="B120" s="58"/>
      <c r="C120" s="63"/>
      <c r="D120" s="63"/>
      <c r="E120" s="63"/>
      <c r="F120" s="63"/>
      <c r="G120" s="63"/>
      <c r="H120" s="63"/>
      <c r="I120" s="63"/>
      <c r="J120" s="58"/>
      <c r="K120" s="58"/>
      <c r="L120" s="58"/>
      <c r="M120" s="58"/>
      <c r="N120" s="58"/>
      <c r="O120" s="64"/>
      <c r="P120" s="58"/>
      <c r="Q120" s="58"/>
      <c r="R120" s="58"/>
      <c r="S120" s="58"/>
      <c r="T120" s="58"/>
      <c r="U120" s="58"/>
      <c r="V120" s="58"/>
      <c r="W120" s="62"/>
      <c r="X120" s="62"/>
      <c r="Y120" s="58"/>
      <c r="Z120" s="58"/>
      <c r="AA120" s="65"/>
      <c r="AB120" s="64"/>
      <c r="AC120" s="58"/>
      <c r="AD120" s="58"/>
      <c r="AE120" s="58"/>
      <c r="AF120" s="58"/>
      <c r="AG120" s="58"/>
      <c r="AH120" s="58"/>
      <c r="AI120" s="58"/>
      <c r="AJ120" s="58"/>
      <c r="AK120" s="58"/>
      <c r="AL120" s="58"/>
      <c r="AM120" s="58"/>
      <c r="AN120" s="58"/>
      <c r="AO120" s="60"/>
      <c r="AP120" s="58"/>
      <c r="AQ120" s="58"/>
      <c r="AR120" s="58"/>
    </row>
    <row r="121" spans="2:44" x14ac:dyDescent="0.25">
      <c r="B121" s="60"/>
      <c r="C121" s="63"/>
      <c r="D121" s="63"/>
      <c r="E121" s="63"/>
      <c r="F121" s="63"/>
      <c r="G121" s="63"/>
      <c r="H121" s="63"/>
      <c r="I121" s="63"/>
      <c r="J121" s="60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2"/>
      <c r="X121" s="62"/>
      <c r="Y121" s="60"/>
      <c r="Z121" s="60"/>
      <c r="AA121" s="60"/>
      <c r="AB121" s="58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</row>
    <row r="122" spans="2:44" x14ac:dyDescent="0.25">
      <c r="B122" s="58"/>
      <c r="C122" s="63"/>
      <c r="D122" s="63"/>
      <c r="E122" s="63"/>
      <c r="F122" s="63"/>
      <c r="G122" s="63"/>
      <c r="H122" s="63"/>
      <c r="I122" s="63"/>
      <c r="J122" s="58"/>
      <c r="K122" s="58"/>
      <c r="L122" s="58"/>
      <c r="M122" s="58"/>
      <c r="N122" s="58"/>
      <c r="O122" s="66"/>
      <c r="P122" s="58"/>
      <c r="Q122" s="58"/>
      <c r="R122" s="58"/>
      <c r="S122" s="58"/>
      <c r="T122" s="58"/>
      <c r="U122" s="58"/>
      <c r="V122" s="58"/>
      <c r="W122" s="62"/>
      <c r="X122" s="62"/>
      <c r="Y122" s="67"/>
      <c r="Z122" s="67"/>
      <c r="AA122" s="58"/>
      <c r="AB122" s="66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58"/>
      <c r="AO122" s="60"/>
      <c r="AP122" s="58"/>
      <c r="AQ122" s="58"/>
      <c r="AR122" s="58"/>
    </row>
    <row r="123" spans="2:44" x14ac:dyDescent="0.25">
      <c r="B123" s="58"/>
      <c r="C123" s="63"/>
      <c r="D123" s="63"/>
      <c r="E123" s="63"/>
      <c r="F123" s="63"/>
      <c r="G123" s="63"/>
      <c r="H123" s="63"/>
      <c r="I123" s="63"/>
      <c r="J123" s="58"/>
      <c r="K123" s="58"/>
      <c r="L123" s="58"/>
      <c r="M123" s="58"/>
      <c r="N123" s="58"/>
      <c r="O123" s="66"/>
      <c r="P123" s="58"/>
      <c r="Q123" s="58"/>
      <c r="R123" s="58"/>
      <c r="S123" s="58"/>
      <c r="T123" s="58"/>
      <c r="U123" s="58"/>
      <c r="V123" s="58"/>
      <c r="W123" s="62"/>
      <c r="X123" s="62"/>
      <c r="Y123" s="67"/>
      <c r="Z123" s="67"/>
      <c r="AA123" s="58"/>
      <c r="AB123" s="66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58"/>
      <c r="AO123" s="60"/>
      <c r="AP123" s="58"/>
      <c r="AQ123" s="58"/>
      <c r="AR123" s="58"/>
    </row>
    <row r="124" spans="2:44" x14ac:dyDescent="0.25">
      <c r="B124" s="58"/>
      <c r="C124" s="63"/>
      <c r="D124" s="63"/>
      <c r="E124" s="63"/>
      <c r="F124" s="63"/>
      <c r="G124" s="63"/>
      <c r="H124" s="63"/>
      <c r="I124" s="63"/>
      <c r="J124" s="58"/>
      <c r="K124" s="58"/>
      <c r="L124" s="58"/>
      <c r="M124" s="58"/>
      <c r="N124" s="58"/>
      <c r="O124" s="66"/>
      <c r="P124" s="58"/>
      <c r="Q124" s="58"/>
      <c r="R124" s="58"/>
      <c r="S124" s="58"/>
      <c r="T124" s="58"/>
      <c r="U124" s="58"/>
      <c r="V124" s="58"/>
      <c r="W124" s="62"/>
      <c r="X124" s="62"/>
      <c r="Y124" s="67"/>
      <c r="Z124" s="67"/>
      <c r="AA124" s="58"/>
      <c r="AB124" s="66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58"/>
      <c r="AO124" s="60"/>
      <c r="AP124" s="58"/>
      <c r="AQ124" s="58"/>
      <c r="AR124" s="58"/>
    </row>
    <row r="125" spans="2:44" x14ac:dyDescent="0.25">
      <c r="B125" s="58"/>
      <c r="C125" s="63"/>
      <c r="D125" s="63"/>
      <c r="E125" s="63"/>
      <c r="F125" s="63"/>
      <c r="G125" s="63"/>
      <c r="H125" s="63"/>
      <c r="I125" s="63"/>
      <c r="J125" s="58"/>
      <c r="K125" s="58"/>
      <c r="L125" s="58"/>
      <c r="M125" s="58"/>
      <c r="N125" s="58"/>
      <c r="O125" s="66"/>
      <c r="P125" s="58"/>
      <c r="Q125" s="58"/>
      <c r="R125" s="58"/>
      <c r="S125" s="58"/>
      <c r="T125" s="58"/>
      <c r="U125" s="58"/>
      <c r="V125" s="58"/>
      <c r="W125" s="62"/>
      <c r="X125" s="62"/>
      <c r="Y125" s="67"/>
      <c r="Z125" s="67"/>
      <c r="AA125" s="58"/>
      <c r="AB125" s="66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58"/>
      <c r="AO125" s="60"/>
      <c r="AP125" s="58"/>
      <c r="AQ125" s="58"/>
      <c r="AR125" s="58"/>
    </row>
    <row r="126" spans="2:44" x14ac:dyDescent="0.25">
      <c r="B126" s="58"/>
      <c r="C126" s="63"/>
      <c r="D126" s="63"/>
      <c r="E126" s="63"/>
      <c r="F126" s="63"/>
      <c r="G126" s="63"/>
      <c r="H126" s="63"/>
      <c r="I126" s="63"/>
      <c r="J126" s="58"/>
      <c r="K126" s="58"/>
      <c r="L126" s="58"/>
      <c r="M126" s="58"/>
      <c r="N126" s="58"/>
      <c r="O126" s="66"/>
      <c r="P126" s="58"/>
      <c r="Q126" s="58"/>
      <c r="R126" s="58"/>
      <c r="S126" s="58"/>
      <c r="T126" s="58"/>
      <c r="U126" s="58"/>
      <c r="V126" s="58"/>
      <c r="W126" s="62"/>
      <c r="X126" s="62"/>
      <c r="Y126" s="67"/>
      <c r="Z126" s="67"/>
      <c r="AA126" s="58"/>
      <c r="AB126" s="66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58"/>
      <c r="AO126" s="60"/>
      <c r="AP126" s="58"/>
      <c r="AQ126" s="58"/>
      <c r="AR126" s="58"/>
    </row>
    <row r="127" spans="2:44" x14ac:dyDescent="0.25">
      <c r="B127" s="58"/>
      <c r="C127" s="63"/>
      <c r="D127" s="63"/>
      <c r="E127" s="63"/>
      <c r="F127" s="63"/>
      <c r="G127" s="63"/>
      <c r="H127" s="63"/>
      <c r="I127" s="63"/>
      <c r="J127" s="58"/>
      <c r="K127" s="58"/>
      <c r="L127" s="58"/>
      <c r="M127" s="58"/>
      <c r="N127" s="58"/>
      <c r="O127" s="66"/>
      <c r="P127" s="58"/>
      <c r="Q127" s="58"/>
      <c r="R127" s="58"/>
      <c r="S127" s="58"/>
      <c r="T127" s="58"/>
      <c r="U127" s="58"/>
      <c r="V127" s="58"/>
      <c r="W127" s="62"/>
      <c r="X127" s="62"/>
      <c r="Y127" s="67"/>
      <c r="Z127" s="67"/>
      <c r="AA127" s="58"/>
      <c r="AB127" s="66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58"/>
      <c r="AO127" s="60"/>
      <c r="AP127" s="58"/>
      <c r="AQ127" s="58"/>
      <c r="AR127" s="58"/>
    </row>
    <row r="128" spans="2:44" x14ac:dyDescent="0.25">
      <c r="B128" s="58"/>
      <c r="C128" s="63"/>
      <c r="D128" s="63"/>
      <c r="E128" s="63"/>
      <c r="F128" s="63"/>
      <c r="G128" s="63"/>
      <c r="H128" s="63"/>
      <c r="I128" s="63"/>
      <c r="J128" s="58"/>
      <c r="K128" s="58"/>
      <c r="L128" s="58"/>
      <c r="M128" s="58"/>
      <c r="N128" s="58"/>
      <c r="O128" s="66"/>
      <c r="P128" s="58"/>
      <c r="Q128" s="58"/>
      <c r="R128" s="58"/>
      <c r="S128" s="58"/>
      <c r="T128" s="58"/>
      <c r="U128" s="58"/>
      <c r="V128" s="58"/>
      <c r="W128" s="62"/>
      <c r="X128" s="62"/>
      <c r="Y128" s="67"/>
      <c r="Z128" s="67"/>
      <c r="AA128" s="58"/>
      <c r="AB128" s="66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58"/>
      <c r="AO128" s="60"/>
      <c r="AP128" s="58"/>
      <c r="AQ128" s="58"/>
      <c r="AR128" s="58"/>
    </row>
    <row r="129" spans="2:44" x14ac:dyDescent="0.25">
      <c r="B129" s="58"/>
      <c r="C129" s="63"/>
      <c r="D129" s="63"/>
      <c r="E129" s="63"/>
      <c r="F129" s="63"/>
      <c r="G129" s="63"/>
      <c r="H129" s="63"/>
      <c r="I129" s="63"/>
      <c r="J129" s="58"/>
      <c r="K129" s="58"/>
      <c r="L129" s="58"/>
      <c r="M129" s="58"/>
      <c r="N129" s="58"/>
      <c r="O129" s="66"/>
      <c r="P129" s="62"/>
      <c r="Q129" s="62"/>
      <c r="R129" s="62"/>
      <c r="S129" s="62"/>
      <c r="T129" s="62"/>
      <c r="U129" s="62"/>
      <c r="V129" s="62"/>
      <c r="W129" s="62"/>
      <c r="X129" s="62"/>
      <c r="Y129" s="67"/>
      <c r="Z129" s="67"/>
      <c r="AA129" s="58"/>
      <c r="AB129" s="66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58"/>
      <c r="AO129" s="60"/>
      <c r="AP129" s="58"/>
      <c r="AQ129" s="58"/>
      <c r="AR129" s="58"/>
    </row>
    <row r="130" spans="2:44" x14ac:dyDescent="0.25">
      <c r="B130" s="58"/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66"/>
      <c r="P130" s="67"/>
      <c r="Q130" s="67"/>
      <c r="R130" s="67"/>
      <c r="S130" s="67"/>
      <c r="T130" s="67"/>
      <c r="U130" s="67"/>
      <c r="V130" s="67"/>
      <c r="W130" s="67"/>
      <c r="X130" s="67"/>
      <c r="Y130" s="67"/>
      <c r="Z130" s="67"/>
      <c r="AA130" s="58"/>
      <c r="AB130" s="66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58"/>
      <c r="AO130" s="60"/>
      <c r="AP130" s="58"/>
      <c r="AQ130" s="58"/>
      <c r="AR130" s="58"/>
    </row>
    <row r="131" spans="2:44" x14ac:dyDescent="0.25"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66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66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58"/>
      <c r="AO131" s="60"/>
      <c r="AP131" s="58"/>
      <c r="AQ131" s="58"/>
      <c r="AR131" s="58"/>
    </row>
    <row r="132" spans="2:44" ht="23.25" x14ac:dyDescent="0.35">
      <c r="B132" s="58"/>
      <c r="C132" s="61" t="s">
        <v>19</v>
      </c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66"/>
      <c r="S132" s="68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58"/>
      <c r="AE132" s="60"/>
      <c r="AF132" s="58"/>
      <c r="AG132" s="58"/>
      <c r="AH132" s="58"/>
      <c r="AI132" s="58"/>
      <c r="AJ132" s="58"/>
      <c r="AK132" s="58"/>
      <c r="AL132" s="58"/>
      <c r="AM132" s="58"/>
      <c r="AN132" s="58"/>
      <c r="AO132" s="58"/>
      <c r="AP132" s="58"/>
      <c r="AQ132" s="58"/>
      <c r="AR132" s="58"/>
    </row>
    <row r="133" spans="2:44" x14ac:dyDescent="0.25"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67"/>
      <c r="O133" s="67"/>
      <c r="P133" s="67"/>
      <c r="Q133" s="58"/>
      <c r="R133" s="66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58"/>
      <c r="AE133" s="60"/>
      <c r="AF133" s="58"/>
      <c r="AG133" s="58"/>
      <c r="AH133" s="58"/>
      <c r="AI133" s="58"/>
      <c r="AJ133" s="58"/>
      <c r="AK133" s="58"/>
      <c r="AL133" s="58"/>
      <c r="AM133" s="58"/>
      <c r="AN133" s="58"/>
      <c r="AO133" s="58"/>
      <c r="AP133" s="58"/>
      <c r="AQ133" s="58"/>
      <c r="AR133" s="58"/>
    </row>
    <row r="134" spans="2:44" x14ac:dyDescent="0.25">
      <c r="B134" s="58"/>
      <c r="C134" s="58"/>
      <c r="D134" s="67"/>
      <c r="E134" s="67"/>
      <c r="F134" s="67"/>
      <c r="G134" s="67"/>
      <c r="H134" s="67"/>
      <c r="I134" s="67"/>
      <c r="J134" s="67"/>
      <c r="K134" s="67"/>
      <c r="L134" s="67"/>
      <c r="M134" s="60"/>
      <c r="N134" s="58"/>
      <c r="O134" s="66"/>
      <c r="P134" s="60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0"/>
      <c r="AB134" s="58"/>
      <c r="AC134" s="66"/>
      <c r="AD134" s="58"/>
      <c r="AE134" s="58"/>
      <c r="AF134" s="58"/>
      <c r="AG134" s="67"/>
      <c r="AH134" s="67"/>
      <c r="AI134" s="67"/>
      <c r="AJ134" s="67"/>
      <c r="AK134" s="67"/>
      <c r="AL134" s="67"/>
      <c r="AM134" s="67"/>
      <c r="AN134" s="67"/>
      <c r="AO134" s="58"/>
      <c r="AP134" s="60"/>
      <c r="AQ134" s="58"/>
      <c r="AR134" s="58"/>
    </row>
    <row r="135" spans="2:44" x14ac:dyDescent="0.25"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66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Y135" s="67"/>
      <c r="Z135" s="58"/>
      <c r="AA135" s="66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58"/>
      <c r="AN135" s="60"/>
      <c r="AO135" s="58"/>
      <c r="AP135" s="58"/>
      <c r="AQ135" s="58"/>
      <c r="AR135" s="58"/>
    </row>
    <row r="136" spans="2:44" x14ac:dyDescent="0.25">
      <c r="B136" s="60"/>
      <c r="C136" s="60" t="s">
        <v>20</v>
      </c>
      <c r="D136" s="58"/>
      <c r="E136" s="58"/>
      <c r="F136" s="58"/>
      <c r="G136" s="60">
        <v>2015</v>
      </c>
      <c r="H136" s="69"/>
      <c r="I136" s="69"/>
      <c r="J136" s="69"/>
      <c r="K136" s="69"/>
      <c r="L136" s="60">
        <v>2020</v>
      </c>
      <c r="M136" s="69"/>
      <c r="N136" s="69"/>
      <c r="O136" s="69"/>
      <c r="P136" s="69"/>
      <c r="Q136" s="60">
        <v>2025</v>
      </c>
      <c r="R136" s="69"/>
      <c r="S136" s="69"/>
      <c r="T136" s="69"/>
      <c r="U136" s="69"/>
      <c r="V136" s="60">
        <v>2030</v>
      </c>
      <c r="W136" s="69"/>
      <c r="X136" s="69"/>
      <c r="Y136" s="69"/>
      <c r="Z136" s="69"/>
      <c r="AA136" s="60">
        <v>2035</v>
      </c>
      <c r="AB136" s="69"/>
      <c r="AC136" s="69"/>
      <c r="AD136" s="69"/>
      <c r="AE136" s="69"/>
      <c r="AF136" s="60">
        <v>2040</v>
      </c>
      <c r="AG136" s="69"/>
      <c r="AH136" s="69"/>
      <c r="AI136" s="69"/>
      <c r="AJ136" s="69"/>
      <c r="AK136" s="60">
        <v>2045</v>
      </c>
      <c r="AL136" s="69"/>
      <c r="AM136" s="69"/>
      <c r="AN136" s="69"/>
      <c r="AO136" s="69"/>
      <c r="AP136" s="60">
        <v>2050</v>
      </c>
      <c r="AQ136" s="58"/>
      <c r="AR136" s="58"/>
    </row>
    <row r="137" spans="2:44" x14ac:dyDescent="0.25">
      <c r="B137" s="60"/>
      <c r="C137" s="58"/>
      <c r="D137" s="58"/>
      <c r="E137" s="58"/>
      <c r="F137" s="67"/>
      <c r="G137" s="67">
        <v>93.524822817146131</v>
      </c>
      <c r="H137" s="67">
        <v>92.085192553287555</v>
      </c>
      <c r="I137" s="67">
        <v>90.64556228942898</v>
      </c>
      <c r="J137" s="67">
        <v>89.205932025570405</v>
      </c>
      <c r="K137" s="67">
        <v>87.76630176171183</v>
      </c>
      <c r="L137" s="67">
        <v>86.326671497853255</v>
      </c>
      <c r="M137" s="67">
        <v>84.721356083856321</v>
      </c>
      <c r="N137" s="67">
        <v>83.116040669859387</v>
      </c>
      <c r="O137" s="67">
        <v>81.510725255862454</v>
      </c>
      <c r="P137" s="67">
        <v>79.90540984186552</v>
      </c>
      <c r="Q137" s="67">
        <v>78.300094427868558</v>
      </c>
      <c r="R137" s="67">
        <v>76.741258452297117</v>
      </c>
      <c r="S137" s="67">
        <v>75.182422476725677</v>
      </c>
      <c r="T137" s="67">
        <v>73.623586501154236</v>
      </c>
      <c r="U137" s="67">
        <v>72.064750525582795</v>
      </c>
      <c r="V137" s="67">
        <v>70.505914550011326</v>
      </c>
      <c r="W137" s="67">
        <v>68.394400146776732</v>
      </c>
      <c r="X137" s="67">
        <v>66.282885743542138</v>
      </c>
      <c r="Y137" s="67">
        <v>64.171371340307545</v>
      </c>
      <c r="Z137" s="67">
        <v>62.059856937072944</v>
      </c>
      <c r="AA137" s="67">
        <v>59.948342533838328</v>
      </c>
      <c r="AB137" s="67">
        <v>57.230509266271348</v>
      </c>
      <c r="AC137" s="67">
        <v>54.512675998704367</v>
      </c>
      <c r="AD137" s="67">
        <v>51.794842731137386</v>
      </c>
      <c r="AE137" s="67">
        <v>49.077009463570406</v>
      </c>
      <c r="AF137" s="67">
        <v>46.359176196003418</v>
      </c>
      <c r="AG137" s="67">
        <v>43.5530243644194</v>
      </c>
      <c r="AH137" s="67">
        <v>40.746872532835383</v>
      </c>
      <c r="AI137" s="67">
        <v>37.940720701251365</v>
      </c>
      <c r="AJ137" s="67">
        <v>35.134568869667348</v>
      </c>
      <c r="AK137" s="67">
        <v>32.328417038083344</v>
      </c>
      <c r="AL137" s="67">
        <v>30.069042617048357</v>
      </c>
      <c r="AM137" s="67">
        <v>27.809668196013369</v>
      </c>
      <c r="AN137" s="67">
        <v>25.550293774978382</v>
      </c>
      <c r="AO137" s="67">
        <v>23.290919353943394</v>
      </c>
      <c r="AP137" s="67">
        <v>21.031544932908403</v>
      </c>
      <c r="AQ137" s="58"/>
      <c r="AR137" s="58"/>
    </row>
    <row r="138" spans="2:44" x14ac:dyDescent="0.25">
      <c r="B138" s="60"/>
      <c r="C138" s="58" t="s">
        <v>101</v>
      </c>
      <c r="D138" s="58"/>
      <c r="E138" s="58"/>
      <c r="F138" s="67"/>
      <c r="G138" s="67">
        <v>6.0550763288323227E-2</v>
      </c>
      <c r="H138" s="67">
        <v>0.15759892454058527</v>
      </c>
      <c r="I138" s="67">
        <v>0.25464708579284734</v>
      </c>
      <c r="J138" s="67">
        <v>0.3516952470451094</v>
      </c>
      <c r="K138" s="67">
        <v>0.44874340829737147</v>
      </c>
      <c r="L138" s="67">
        <v>0.54579156954963348</v>
      </c>
      <c r="M138" s="67">
        <v>0.65767479953166175</v>
      </c>
      <c r="N138" s="67">
        <v>0.76955802951369001</v>
      </c>
      <c r="O138" s="67">
        <v>0.88144125949571828</v>
      </c>
      <c r="P138" s="67">
        <v>0.99332448947774654</v>
      </c>
      <c r="Q138" s="67">
        <v>1.1052077194597749</v>
      </c>
      <c r="R138" s="67">
        <v>1.2124845910277642</v>
      </c>
      <c r="S138" s="67">
        <v>1.3197614625957534</v>
      </c>
      <c r="T138" s="67">
        <v>1.4270383341637427</v>
      </c>
      <c r="U138" s="67">
        <v>1.534315205731732</v>
      </c>
      <c r="V138" s="67">
        <v>1.6415920772997217</v>
      </c>
      <c r="W138" s="67">
        <v>1.7534402892621344</v>
      </c>
      <c r="X138" s="67">
        <v>1.865288501224547</v>
      </c>
      <c r="Y138" s="67">
        <v>1.9771367131869597</v>
      </c>
      <c r="Z138" s="67">
        <v>2.0889849251493722</v>
      </c>
      <c r="AA138" s="67">
        <v>2.2008331371117849</v>
      </c>
      <c r="AB138" s="67">
        <v>2.2831576349017149</v>
      </c>
      <c r="AC138" s="67">
        <v>2.3654821326916449</v>
      </c>
      <c r="AD138" s="67">
        <v>2.4478066304815749</v>
      </c>
      <c r="AE138" s="67">
        <v>2.5301311282715049</v>
      </c>
      <c r="AF138" s="67">
        <v>2.6124556260614344</v>
      </c>
      <c r="AG138" s="67">
        <v>2.6843614914795131</v>
      </c>
      <c r="AH138" s="67">
        <v>2.7562673568975917</v>
      </c>
      <c r="AI138" s="67">
        <v>2.8281732223156704</v>
      </c>
      <c r="AJ138" s="67">
        <v>2.900079087733749</v>
      </c>
      <c r="AK138" s="67">
        <v>2.9719849531518276</v>
      </c>
      <c r="AL138" s="67">
        <v>3.0129641631182524</v>
      </c>
      <c r="AM138" s="67">
        <v>3.0539433730846772</v>
      </c>
      <c r="AN138" s="67">
        <v>3.094922583051102</v>
      </c>
      <c r="AO138" s="67">
        <v>3.1359017930175268</v>
      </c>
      <c r="AP138" s="67">
        <v>3.1768810029839516</v>
      </c>
      <c r="AQ138" s="58"/>
      <c r="AR138" s="58"/>
    </row>
    <row r="139" spans="2:44" x14ac:dyDescent="0.25">
      <c r="B139" s="60"/>
      <c r="C139" s="58" t="s">
        <v>102</v>
      </c>
      <c r="D139" s="58"/>
      <c r="E139" s="58"/>
      <c r="F139" s="67"/>
      <c r="G139" s="67">
        <v>0.13911352157088863</v>
      </c>
      <c r="H139" s="67">
        <v>0.20532696179593396</v>
      </c>
      <c r="I139" s="67">
        <v>0.27154040202097929</v>
      </c>
      <c r="J139" s="67">
        <v>0.33775384224602462</v>
      </c>
      <c r="K139" s="67">
        <v>0.40396728247106994</v>
      </c>
      <c r="L139" s="67">
        <v>0.47018072269611522</v>
      </c>
      <c r="M139" s="67">
        <v>0.54147681691590088</v>
      </c>
      <c r="N139" s="67">
        <v>0.61277291113568655</v>
      </c>
      <c r="O139" s="67">
        <v>0.68406900535547221</v>
      </c>
      <c r="P139" s="67">
        <v>0.75536509957525788</v>
      </c>
      <c r="Q139" s="67">
        <v>0.82666119379504366</v>
      </c>
      <c r="R139" s="67">
        <v>0.88928151894443352</v>
      </c>
      <c r="S139" s="67">
        <v>0.95190184409382339</v>
      </c>
      <c r="T139" s="67">
        <v>1.0145221692432131</v>
      </c>
      <c r="U139" s="67">
        <v>1.0771424943926029</v>
      </c>
      <c r="V139" s="67">
        <v>1.1397628195419929</v>
      </c>
      <c r="W139" s="67">
        <v>1.4267349744954849</v>
      </c>
      <c r="X139" s="67">
        <v>1.7137071294489772</v>
      </c>
      <c r="Y139" s="67">
        <v>2.0006792844024694</v>
      </c>
      <c r="Z139" s="67">
        <v>2.2876514393559617</v>
      </c>
      <c r="AA139" s="67">
        <v>2.5746235943094535</v>
      </c>
      <c r="AB139" s="67">
        <v>3.1792522067089584</v>
      </c>
      <c r="AC139" s="67">
        <v>3.7838808191084627</v>
      </c>
      <c r="AD139" s="67">
        <v>4.3885094315079671</v>
      </c>
      <c r="AE139" s="67">
        <v>4.9931380439074715</v>
      </c>
      <c r="AF139" s="67">
        <v>5.5977666563069768</v>
      </c>
      <c r="AG139" s="67">
        <v>6.4087967197232611</v>
      </c>
      <c r="AH139" s="67">
        <v>7.2198267831395455</v>
      </c>
      <c r="AI139" s="67">
        <v>8.0308568465558299</v>
      </c>
      <c r="AJ139" s="67">
        <v>8.8418869099721142</v>
      </c>
      <c r="AK139" s="67">
        <v>9.6529169733884004</v>
      </c>
      <c r="AL139" s="67">
        <v>10.391852503231403</v>
      </c>
      <c r="AM139" s="67">
        <v>11.130788033074406</v>
      </c>
      <c r="AN139" s="67">
        <v>11.869723562917409</v>
      </c>
      <c r="AO139" s="67">
        <v>12.608659092760412</v>
      </c>
      <c r="AP139" s="67">
        <v>13.347594622603411</v>
      </c>
      <c r="AQ139" s="58"/>
      <c r="AR139" s="58"/>
    </row>
    <row r="140" spans="2:44" x14ac:dyDescent="0.25">
      <c r="B140" s="60"/>
      <c r="C140" s="58" t="s">
        <v>103</v>
      </c>
      <c r="D140" s="58"/>
      <c r="E140" s="58"/>
      <c r="F140" s="67"/>
      <c r="G140" s="67">
        <v>0.11445963284187163</v>
      </c>
      <c r="H140" s="67">
        <v>0.26144321624140232</v>
      </c>
      <c r="I140" s="67">
        <v>0.40842679964093298</v>
      </c>
      <c r="J140" s="67">
        <v>0.55541038304046364</v>
      </c>
      <c r="K140" s="67">
        <v>0.7023939664399943</v>
      </c>
      <c r="L140" s="67">
        <v>0.84937754983952496</v>
      </c>
      <c r="M140" s="67">
        <v>1.0423110504044029</v>
      </c>
      <c r="N140" s="67">
        <v>1.2352445509692809</v>
      </c>
      <c r="O140" s="67">
        <v>1.4281780515341589</v>
      </c>
      <c r="P140" s="67">
        <v>1.6211115520990369</v>
      </c>
      <c r="Q140" s="67">
        <v>1.8140450526639147</v>
      </c>
      <c r="R140" s="67">
        <v>2.0579846524401946</v>
      </c>
      <c r="S140" s="67">
        <v>2.3019242522164745</v>
      </c>
      <c r="T140" s="67">
        <v>2.5458638519927543</v>
      </c>
      <c r="U140" s="67">
        <v>2.7898034517690342</v>
      </c>
      <c r="V140" s="67">
        <v>3.0337430515453145</v>
      </c>
      <c r="W140" s="67">
        <v>3.3767014895122092</v>
      </c>
      <c r="X140" s="67">
        <v>3.7196599274791038</v>
      </c>
      <c r="Y140" s="67">
        <v>4.0626183654459984</v>
      </c>
      <c r="Z140" s="67">
        <v>4.4055768034128935</v>
      </c>
      <c r="AA140" s="67">
        <v>4.7485352413797877</v>
      </c>
      <c r="AB140" s="67">
        <v>5.0815652526554693</v>
      </c>
      <c r="AC140" s="67">
        <v>5.414595263931151</v>
      </c>
      <c r="AD140" s="67">
        <v>5.7476252752068326</v>
      </c>
      <c r="AE140" s="67">
        <v>6.0806552864825143</v>
      </c>
      <c r="AF140" s="67">
        <v>6.4136852977581942</v>
      </c>
      <c r="AG140" s="67">
        <v>6.7063234869095165</v>
      </c>
      <c r="AH140" s="67">
        <v>6.9989616760608389</v>
      </c>
      <c r="AI140" s="67">
        <v>7.2915998652121612</v>
      </c>
      <c r="AJ140" s="67">
        <v>7.5842380543634835</v>
      </c>
      <c r="AK140" s="67">
        <v>7.8768762435148059</v>
      </c>
      <c r="AL140" s="67">
        <v>8.1021348216773745</v>
      </c>
      <c r="AM140" s="67">
        <v>8.3273933998399432</v>
      </c>
      <c r="AN140" s="67">
        <v>8.5526519780025119</v>
      </c>
      <c r="AO140" s="67">
        <v>8.7779105561650805</v>
      </c>
      <c r="AP140" s="67">
        <v>9.0031691343276528</v>
      </c>
      <c r="AQ140" s="58"/>
      <c r="AR140" s="58"/>
    </row>
    <row r="141" spans="2:44" x14ac:dyDescent="0.25">
      <c r="B141" s="60"/>
      <c r="C141" s="58" t="s">
        <v>29</v>
      </c>
      <c r="D141" s="58"/>
      <c r="E141" s="58"/>
      <c r="F141" s="67"/>
      <c r="G141" s="67">
        <v>0.14127907615591301</v>
      </c>
      <c r="H141" s="67">
        <v>0.31262312884742033</v>
      </c>
      <c r="I141" s="67">
        <v>0.48396718153892765</v>
      </c>
      <c r="J141" s="67">
        <v>0.65531123423043502</v>
      </c>
      <c r="K141" s="67">
        <v>0.82665528692194234</v>
      </c>
      <c r="L141" s="67">
        <v>0.99799933961344955</v>
      </c>
      <c r="M141" s="67">
        <v>1.2042624617551798</v>
      </c>
      <c r="N141" s="67">
        <v>1.41052558389691</v>
      </c>
      <c r="O141" s="67">
        <v>1.6167887060386401</v>
      </c>
      <c r="P141" s="67">
        <v>1.8230518281803703</v>
      </c>
      <c r="Q141" s="67">
        <v>2.0293149503221004</v>
      </c>
      <c r="R141" s="67">
        <v>2.1903467487259674</v>
      </c>
      <c r="S141" s="67">
        <v>2.3513785471298343</v>
      </c>
      <c r="T141" s="67">
        <v>2.5124103455337012</v>
      </c>
      <c r="U141" s="67">
        <v>2.6734421439375682</v>
      </c>
      <c r="V141" s="67">
        <v>2.834473942341436</v>
      </c>
      <c r="W141" s="67">
        <v>2.9705120822165836</v>
      </c>
      <c r="X141" s="67">
        <v>3.1065502220917312</v>
      </c>
      <c r="Y141" s="67">
        <v>3.2425883619668787</v>
      </c>
      <c r="Z141" s="67">
        <v>3.3786265018420263</v>
      </c>
      <c r="AA141" s="67">
        <v>3.5146646417171734</v>
      </c>
      <c r="AB141" s="67">
        <v>3.6266337603411887</v>
      </c>
      <c r="AC141" s="67">
        <v>3.7386028789652039</v>
      </c>
      <c r="AD141" s="67">
        <v>3.8505719975892192</v>
      </c>
      <c r="AE141" s="67">
        <v>3.9625411162132345</v>
      </c>
      <c r="AF141" s="67">
        <v>4.0745102348372502</v>
      </c>
      <c r="AG141" s="67">
        <v>4.1625755269357381</v>
      </c>
      <c r="AH141" s="67">
        <v>4.250640819034226</v>
      </c>
      <c r="AI141" s="67">
        <v>4.3387061111327139</v>
      </c>
      <c r="AJ141" s="67">
        <v>4.4267714032312018</v>
      </c>
      <c r="AK141" s="67">
        <v>4.5148366953296879</v>
      </c>
      <c r="AL141" s="67">
        <v>4.591489757156884</v>
      </c>
      <c r="AM141" s="67">
        <v>4.6681428189840801</v>
      </c>
      <c r="AN141" s="67">
        <v>4.7447958808112762</v>
      </c>
      <c r="AO141" s="67">
        <v>4.8214489426384723</v>
      </c>
      <c r="AP141" s="67">
        <v>4.8981020044656685</v>
      </c>
      <c r="AQ141" s="58"/>
      <c r="AR141" s="58"/>
    </row>
    <row r="142" spans="2:44" x14ac:dyDescent="0.25">
      <c r="B142" s="60"/>
      <c r="C142" s="58" t="s">
        <v>30</v>
      </c>
      <c r="D142" s="58"/>
      <c r="E142" s="58"/>
      <c r="F142" s="67"/>
      <c r="G142" s="67">
        <v>0.27937166008626069</v>
      </c>
      <c r="H142" s="67">
        <v>0.31973661390288527</v>
      </c>
      <c r="I142" s="67">
        <v>0.36010156771950985</v>
      </c>
      <c r="J142" s="67">
        <v>0.40046652153613443</v>
      </c>
      <c r="K142" s="67">
        <v>0.44083147535275902</v>
      </c>
      <c r="L142" s="67">
        <v>0.48119642916938349</v>
      </c>
      <c r="M142" s="67">
        <v>0.66335133289951287</v>
      </c>
      <c r="N142" s="67">
        <v>0.84550623662964219</v>
      </c>
      <c r="O142" s="67">
        <v>1.0276611403597715</v>
      </c>
      <c r="P142" s="67">
        <v>1.2098160440899008</v>
      </c>
      <c r="Q142" s="67">
        <v>1.3919709478200302</v>
      </c>
      <c r="R142" s="67">
        <v>1.6382144779471319</v>
      </c>
      <c r="S142" s="67">
        <v>1.8844580080742337</v>
      </c>
      <c r="T142" s="67">
        <v>2.1307015382013357</v>
      </c>
      <c r="U142" s="67">
        <v>2.3769450683284377</v>
      </c>
      <c r="V142" s="67">
        <v>2.6231885984555392</v>
      </c>
      <c r="W142" s="67">
        <v>3.3801930192669225</v>
      </c>
      <c r="X142" s="67">
        <v>4.1371974400783058</v>
      </c>
      <c r="Y142" s="67">
        <v>4.8942018608896891</v>
      </c>
      <c r="Z142" s="67">
        <v>5.6512062817010724</v>
      </c>
      <c r="AA142" s="67">
        <v>6.4082107025124557</v>
      </c>
      <c r="AB142" s="67">
        <v>7.6937436369126857</v>
      </c>
      <c r="AC142" s="67">
        <v>8.9792765713129157</v>
      </c>
      <c r="AD142" s="67">
        <v>10.264809505713146</v>
      </c>
      <c r="AE142" s="67">
        <v>11.550342440113376</v>
      </c>
      <c r="AF142" s="67">
        <v>12.835875374513606</v>
      </c>
      <c r="AG142" s="67">
        <v>14.386255918683688</v>
      </c>
      <c r="AH142" s="67">
        <v>15.93663646285377</v>
      </c>
      <c r="AI142" s="67">
        <v>17.487017007023852</v>
      </c>
      <c r="AJ142" s="67">
        <v>19.037397551193934</v>
      </c>
      <c r="AK142" s="67">
        <v>20.587778095364015</v>
      </c>
      <c r="AL142" s="67">
        <v>21.863624218173978</v>
      </c>
      <c r="AM142" s="67">
        <v>23.139470340983941</v>
      </c>
      <c r="AN142" s="67">
        <v>24.415316463793904</v>
      </c>
      <c r="AO142" s="67">
        <v>25.691162586603866</v>
      </c>
      <c r="AP142" s="67">
        <v>26.967008709413825</v>
      </c>
      <c r="AQ142" s="58"/>
      <c r="AR142" s="58"/>
    </row>
    <row r="143" spans="2:44" x14ac:dyDescent="0.25">
      <c r="B143" s="60"/>
      <c r="C143" s="58" t="s">
        <v>31</v>
      </c>
      <c r="D143" s="58"/>
      <c r="E143" s="58"/>
      <c r="F143" s="67"/>
      <c r="G143" s="67">
        <v>0.35108082916954636</v>
      </c>
      <c r="H143" s="67">
        <v>0.67214163587106701</v>
      </c>
      <c r="I143" s="67">
        <v>0.99320244257258761</v>
      </c>
      <c r="J143" s="67">
        <v>1.3142632492741082</v>
      </c>
      <c r="K143" s="67">
        <v>1.6353240559756288</v>
      </c>
      <c r="L143" s="67">
        <v>1.9563848626771496</v>
      </c>
      <c r="M143" s="67">
        <v>2.2639234736501135</v>
      </c>
      <c r="N143" s="67">
        <v>2.5714620846230773</v>
      </c>
      <c r="O143" s="67">
        <v>2.8790006955960412</v>
      </c>
      <c r="P143" s="67">
        <v>3.1865393065690051</v>
      </c>
      <c r="Q143" s="67">
        <v>3.4940779175419681</v>
      </c>
      <c r="R143" s="67">
        <v>3.743958040464523</v>
      </c>
      <c r="S143" s="67">
        <v>3.9938381633870779</v>
      </c>
      <c r="T143" s="67">
        <v>4.2437182863096323</v>
      </c>
      <c r="U143" s="67">
        <v>4.4935984092321872</v>
      </c>
      <c r="V143" s="67">
        <v>4.7434785321547421</v>
      </c>
      <c r="W143" s="67">
        <v>4.9539926428762788</v>
      </c>
      <c r="X143" s="67">
        <v>5.1645067535978155</v>
      </c>
      <c r="Y143" s="67">
        <v>5.3750208643193522</v>
      </c>
      <c r="Z143" s="67">
        <v>5.5855349750408889</v>
      </c>
      <c r="AA143" s="67">
        <v>5.7960490857624265</v>
      </c>
      <c r="AB143" s="67">
        <v>5.9618088107763914</v>
      </c>
      <c r="AC143" s="67">
        <v>6.1275685357903562</v>
      </c>
      <c r="AD143" s="67">
        <v>6.2933282608043211</v>
      </c>
      <c r="AE143" s="67">
        <v>6.4590879858182859</v>
      </c>
      <c r="AF143" s="67">
        <v>6.6248477108322525</v>
      </c>
      <c r="AG143" s="67">
        <v>6.7579295480454205</v>
      </c>
      <c r="AH143" s="67">
        <v>6.8910113852585884</v>
      </c>
      <c r="AI143" s="67">
        <v>7.0240932224717563</v>
      </c>
      <c r="AJ143" s="67">
        <v>7.1571750596849242</v>
      </c>
      <c r="AK143" s="67">
        <v>7.2902568968980912</v>
      </c>
      <c r="AL143" s="67">
        <v>7.4036273311730101</v>
      </c>
      <c r="AM143" s="67">
        <v>7.516997765447929</v>
      </c>
      <c r="AN143" s="67">
        <v>7.6303681997228479</v>
      </c>
      <c r="AO143" s="67">
        <v>7.7437386339977667</v>
      </c>
      <c r="AP143" s="67">
        <v>7.8571090682726847</v>
      </c>
      <c r="AQ143" s="58"/>
      <c r="AR143" s="58"/>
    </row>
    <row r="144" spans="2:44" x14ac:dyDescent="0.25">
      <c r="B144" s="60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  <c r="N144" s="58"/>
      <c r="O144" s="58"/>
      <c r="P144" s="58"/>
      <c r="Q144" s="58"/>
      <c r="R144" s="66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58"/>
      <c r="AE144" s="66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58"/>
      <c r="AR144" s="60"/>
    </row>
    <row r="145" spans="2:44" x14ac:dyDescent="0.25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60"/>
      <c r="P145" s="60"/>
      <c r="Q145" s="60"/>
      <c r="R145" s="58"/>
      <c r="S145" s="58"/>
      <c r="T145" s="58"/>
      <c r="U145" s="58"/>
      <c r="V145" s="58"/>
      <c r="W145" s="58"/>
      <c r="X145" s="58"/>
      <c r="Y145" s="58"/>
      <c r="Z145" s="58"/>
      <c r="AA145" s="58"/>
      <c r="AB145" s="60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60"/>
      <c r="AP145" s="58"/>
      <c r="AQ145" s="58"/>
      <c r="AR145" s="58"/>
    </row>
    <row r="146" spans="2:44" x14ac:dyDescent="0.25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60"/>
      <c r="P146" s="60"/>
      <c r="Q146" s="60"/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60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60"/>
      <c r="AP146" s="58"/>
      <c r="AQ146" s="58"/>
      <c r="AR146" s="58"/>
    </row>
    <row r="147" spans="2:44" x14ac:dyDescent="0.25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60"/>
      <c r="P147" s="60"/>
      <c r="Q147" s="60"/>
      <c r="R147" s="58"/>
      <c r="S147" s="58"/>
      <c r="T147" s="58"/>
      <c r="U147" s="58"/>
      <c r="V147" s="58"/>
      <c r="W147" s="58"/>
      <c r="X147" s="58"/>
      <c r="Y147" s="58"/>
      <c r="Z147" s="58"/>
      <c r="AA147" s="58"/>
      <c r="AB147" s="60"/>
      <c r="AC147" s="58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  <c r="AN147" s="58"/>
      <c r="AO147" s="60"/>
      <c r="AP147" s="58"/>
      <c r="AQ147" s="58"/>
      <c r="AR147" s="58"/>
    </row>
    <row r="148" spans="2:44" x14ac:dyDescent="0.25">
      <c r="B148" s="58"/>
      <c r="C148" s="58"/>
      <c r="D148" s="60">
        <v>2015</v>
      </c>
      <c r="E148" s="60">
        <v>2020</v>
      </c>
      <c r="F148" s="60">
        <v>2025</v>
      </c>
      <c r="G148" s="60">
        <v>2030</v>
      </c>
      <c r="H148" s="60">
        <v>2035</v>
      </c>
      <c r="I148" s="60">
        <v>2040</v>
      </c>
      <c r="J148" s="60">
        <v>2045</v>
      </c>
      <c r="K148" s="60">
        <v>2050</v>
      </c>
      <c r="L148" s="60"/>
      <c r="M148" s="58"/>
      <c r="N148" s="58"/>
      <c r="O148" s="60"/>
      <c r="P148" s="60"/>
      <c r="Q148" s="60"/>
      <c r="R148" s="58"/>
      <c r="S148" s="58"/>
      <c r="T148" s="58"/>
      <c r="U148" s="58"/>
      <c r="V148" s="58"/>
      <c r="W148" s="58"/>
      <c r="X148" s="58"/>
      <c r="Y148" s="58"/>
      <c r="Z148" s="58"/>
      <c r="AA148" s="58"/>
      <c r="AB148" s="60"/>
      <c r="AC148" s="58"/>
      <c r="AD148" s="58"/>
      <c r="AE148" s="58"/>
      <c r="AF148" s="58"/>
      <c r="AG148" s="58"/>
      <c r="AH148" s="58"/>
      <c r="AI148" s="58"/>
      <c r="AJ148" s="58"/>
      <c r="AK148" s="58"/>
      <c r="AL148" s="58"/>
      <c r="AM148" s="58"/>
      <c r="AN148" s="58"/>
      <c r="AO148" s="60"/>
      <c r="AP148" s="58"/>
      <c r="AQ148" s="58"/>
      <c r="AR148" s="58"/>
    </row>
    <row r="149" spans="2:44" x14ac:dyDescent="0.25">
      <c r="B149" s="58"/>
      <c r="C149" s="70"/>
      <c r="D149" s="58">
        <v>94.614087525220668</v>
      </c>
      <c r="E149" s="58">
        <v>86.338895625821692</v>
      </c>
      <c r="F149" s="58">
        <v>78.3204424984784</v>
      </c>
      <c r="G149" s="58">
        <v>70.538390816392223</v>
      </c>
      <c r="H149" s="58">
        <v>60.005296280418406</v>
      </c>
      <c r="I149" s="58">
        <v>46.450762675417259</v>
      </c>
      <c r="J149" s="58">
        <v>32.460672642008682</v>
      </c>
      <c r="K149" s="58">
        <v>21.215318294184364</v>
      </c>
      <c r="L149" s="58"/>
      <c r="M149" s="58"/>
      <c r="N149" s="58"/>
      <c r="O149" s="60"/>
      <c r="P149" s="60"/>
      <c r="Q149" s="60"/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60"/>
      <c r="AC149" s="58"/>
      <c r="AD149" s="58"/>
      <c r="AE149" s="58"/>
      <c r="AF149" s="58"/>
      <c r="AG149" s="58"/>
      <c r="AH149" s="58"/>
      <c r="AI149" s="58"/>
      <c r="AJ149" s="58"/>
      <c r="AK149" s="58"/>
      <c r="AL149" s="58"/>
      <c r="AM149" s="58"/>
      <c r="AN149" s="58"/>
      <c r="AO149" s="60"/>
      <c r="AP149" s="58"/>
      <c r="AQ149" s="58"/>
      <c r="AR149" s="58"/>
    </row>
    <row r="150" spans="2:44" x14ac:dyDescent="0.25">
      <c r="B150" s="58"/>
      <c r="C150" s="70" t="s">
        <v>24</v>
      </c>
      <c r="D150" s="58">
        <v>0</v>
      </c>
      <c r="E150" s="58">
        <v>0.13037182148390336</v>
      </c>
      <c r="F150" s="58">
        <v>0.26396114548679339</v>
      </c>
      <c r="G150" s="58">
        <v>0.395527848639182</v>
      </c>
      <c r="H150" s="58">
        <v>0.60264034733814653</v>
      </c>
      <c r="I150" s="58">
        <v>0.85990609038215626</v>
      </c>
      <c r="J150" s="58">
        <v>1.1371189656834706</v>
      </c>
      <c r="K150" s="58">
        <v>1.3605136600149095</v>
      </c>
      <c r="L150" s="58"/>
      <c r="M150" s="58"/>
      <c r="N150" s="58"/>
      <c r="O150" s="60"/>
      <c r="P150" s="60"/>
      <c r="Q150" s="60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60"/>
      <c r="AC150" s="58"/>
      <c r="AD150" s="58"/>
      <c r="AE150" s="58"/>
      <c r="AF150" s="58"/>
      <c r="AG150" s="58"/>
      <c r="AH150" s="58"/>
      <c r="AI150" s="58"/>
      <c r="AJ150" s="58"/>
      <c r="AK150" s="58"/>
      <c r="AL150" s="58"/>
      <c r="AM150" s="58"/>
      <c r="AN150" s="58"/>
      <c r="AO150" s="60"/>
      <c r="AP150" s="58"/>
      <c r="AQ150" s="58"/>
      <c r="AR150" s="58"/>
    </row>
    <row r="151" spans="2:44" x14ac:dyDescent="0.25">
      <c r="B151" s="58"/>
      <c r="C151" s="70" t="s">
        <v>25</v>
      </c>
      <c r="D151" s="58">
        <v>0</v>
      </c>
      <c r="E151" s="58">
        <v>1.1754828345965969</v>
      </c>
      <c r="F151" s="58">
        <v>2.2816858208987689</v>
      </c>
      <c r="G151" s="58">
        <v>3.3964141237823284</v>
      </c>
      <c r="H151" s="58">
        <v>5.5163179837074381</v>
      </c>
      <c r="I151" s="58">
        <v>8.6725315021124079</v>
      </c>
      <c r="J151" s="58">
        <v>12.321279766099654</v>
      </c>
      <c r="K151" s="58">
        <v>15.38513632597132</v>
      </c>
      <c r="L151" s="58"/>
      <c r="M151" s="58"/>
      <c r="N151" s="58"/>
      <c r="O151" s="60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60"/>
      <c r="AC151" s="58"/>
      <c r="AD151" s="58"/>
      <c r="AE151" s="58"/>
      <c r="AF151" s="58"/>
      <c r="AG151" s="58"/>
      <c r="AH151" s="58"/>
      <c r="AI151" s="58"/>
      <c r="AJ151" s="58"/>
      <c r="AK151" s="58"/>
      <c r="AL151" s="58"/>
      <c r="AM151" s="58"/>
      <c r="AN151" s="58"/>
      <c r="AO151" s="60"/>
      <c r="AP151" s="58"/>
      <c r="AQ151" s="58"/>
      <c r="AR151" s="58"/>
    </row>
    <row r="152" spans="2:44" x14ac:dyDescent="0.25">
      <c r="B152" s="58"/>
      <c r="C152" s="70" t="s">
        <v>26</v>
      </c>
      <c r="D152" s="58">
        <v>0</v>
      </c>
      <c r="E152" s="58">
        <v>0.97734803179018215</v>
      </c>
      <c r="F152" s="58">
        <v>1.983548870258069</v>
      </c>
      <c r="G152" s="58">
        <v>2.9788200470148869</v>
      </c>
      <c r="H152" s="58">
        <v>4.6645636120060487</v>
      </c>
      <c r="I152" s="58">
        <v>6.9874613725892853</v>
      </c>
      <c r="J152" s="58">
        <v>9.6324177862677658</v>
      </c>
      <c r="K152" s="58">
        <v>11.808837077941828</v>
      </c>
      <c r="L152" s="58"/>
      <c r="M152" s="58"/>
      <c r="N152" s="58"/>
      <c r="O152" s="60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60"/>
      <c r="AC152" s="58"/>
      <c r="AD152" s="58"/>
      <c r="AE152" s="58"/>
      <c r="AF152" s="58"/>
      <c r="AG152" s="58"/>
      <c r="AH152" s="58"/>
      <c r="AI152" s="58"/>
      <c r="AJ152" s="58"/>
      <c r="AK152" s="58"/>
      <c r="AL152" s="58"/>
      <c r="AM152" s="58"/>
      <c r="AN152" s="58"/>
      <c r="AO152" s="60"/>
      <c r="AP152" s="58"/>
      <c r="AQ152" s="58"/>
      <c r="AR152" s="58"/>
    </row>
    <row r="153" spans="2:44" x14ac:dyDescent="0.25">
      <c r="B153" s="58"/>
      <c r="C153" s="70" t="s">
        <v>27</v>
      </c>
      <c r="D153" s="58">
        <v>0</v>
      </c>
      <c r="E153" s="58">
        <v>1.103123670528209</v>
      </c>
      <c r="F153" s="58">
        <v>2.1976589761961431</v>
      </c>
      <c r="G153" s="58">
        <v>3.2690271523207191</v>
      </c>
      <c r="H153" s="58">
        <v>4.9948501212076692</v>
      </c>
      <c r="I153" s="58">
        <v>7.2224847556302016</v>
      </c>
      <c r="J153" s="58">
        <v>9.7205581145165212</v>
      </c>
      <c r="K153" s="58">
        <v>12.011527473518942</v>
      </c>
      <c r="L153" s="58"/>
      <c r="M153" s="58"/>
      <c r="N153" s="58"/>
      <c r="O153" s="60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60"/>
      <c r="AC153" s="58"/>
      <c r="AD153" s="58"/>
      <c r="AE153" s="58"/>
      <c r="AF153" s="58"/>
      <c r="AG153" s="58"/>
      <c r="AH153" s="58"/>
      <c r="AI153" s="58"/>
      <c r="AJ153" s="58"/>
      <c r="AK153" s="58"/>
      <c r="AL153" s="58"/>
      <c r="AM153" s="58"/>
      <c r="AN153" s="58"/>
      <c r="AO153" s="60"/>
      <c r="AP153" s="58"/>
      <c r="AQ153" s="58"/>
      <c r="AR153" s="58"/>
    </row>
    <row r="154" spans="2:44" x14ac:dyDescent="0.25">
      <c r="B154" s="58"/>
      <c r="C154" s="70" t="s">
        <v>28</v>
      </c>
      <c r="D154" s="58">
        <v>0</v>
      </c>
      <c r="E154" s="58">
        <v>1.9201394143433959</v>
      </c>
      <c r="F154" s="58">
        <v>3.9438651590625895</v>
      </c>
      <c r="G154" s="58">
        <v>5.981666747995007</v>
      </c>
      <c r="H154" s="58">
        <v>9.4452049488417735</v>
      </c>
      <c r="I154" s="58">
        <v>14.361162622938217</v>
      </c>
      <c r="J154" s="58">
        <v>19.98544902763091</v>
      </c>
      <c r="K154" s="58">
        <v>24.53332836822182</v>
      </c>
      <c r="L154" s="58"/>
      <c r="M154" s="58"/>
      <c r="N154" s="58"/>
      <c r="O154" s="60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60"/>
      <c r="AC154" s="58"/>
      <c r="AD154" s="58"/>
      <c r="AE154" s="58"/>
      <c r="AF154" s="58"/>
      <c r="AG154" s="58"/>
      <c r="AH154" s="58"/>
      <c r="AI154" s="58"/>
      <c r="AJ154" s="58"/>
      <c r="AK154" s="58"/>
      <c r="AL154" s="58"/>
      <c r="AM154" s="58"/>
      <c r="AN154" s="58"/>
      <c r="AO154" s="60"/>
      <c r="AP154" s="58"/>
      <c r="AQ154" s="58"/>
      <c r="AR154" s="58"/>
    </row>
    <row r="155" spans="2:44" x14ac:dyDescent="0.25"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60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60"/>
      <c r="AC155" s="58"/>
      <c r="AD155" s="58"/>
      <c r="AE155" s="58"/>
      <c r="AF155" s="58"/>
      <c r="AG155" s="58"/>
      <c r="AH155" s="58"/>
      <c r="AI155" s="58"/>
      <c r="AJ155" s="58"/>
      <c r="AK155" s="58"/>
      <c r="AL155" s="58"/>
      <c r="AM155" s="58"/>
      <c r="AN155" s="58"/>
      <c r="AO155" s="60"/>
      <c r="AP155" s="58"/>
      <c r="AQ155" s="58"/>
      <c r="AR155" s="58"/>
    </row>
    <row r="156" spans="2:44" x14ac:dyDescent="0.25"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60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60"/>
      <c r="AC156" s="58"/>
      <c r="AD156" s="58"/>
      <c r="AE156" s="58"/>
      <c r="AF156" s="58"/>
      <c r="AG156" s="58"/>
      <c r="AH156" s="58"/>
      <c r="AI156" s="58"/>
      <c r="AJ156" s="58"/>
      <c r="AK156" s="58"/>
      <c r="AL156" s="58"/>
      <c r="AM156" s="58"/>
      <c r="AN156" s="58"/>
      <c r="AO156" s="60"/>
      <c r="AP156" s="58"/>
      <c r="AQ156" s="58"/>
      <c r="AR156" s="58"/>
    </row>
    <row r="157" spans="2:44" x14ac:dyDescent="0.25"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60"/>
      <c r="P157" s="58"/>
      <c r="Q157" s="58"/>
      <c r="R157" s="58"/>
      <c r="S157" s="58"/>
      <c r="T157" s="58"/>
      <c r="U157" s="58"/>
      <c r="V157" s="58"/>
      <c r="W157" s="58"/>
      <c r="X157" s="58"/>
      <c r="Y157" s="58"/>
      <c r="Z157" s="58"/>
      <c r="AA157" s="58"/>
      <c r="AB157" s="60"/>
      <c r="AC157" s="58"/>
      <c r="AD157" s="58"/>
      <c r="AE157" s="58"/>
      <c r="AF157" s="58"/>
      <c r="AG157" s="58"/>
      <c r="AH157" s="58"/>
      <c r="AI157" s="58"/>
      <c r="AJ157" s="58"/>
      <c r="AK157" s="58"/>
      <c r="AL157" s="58"/>
      <c r="AM157" s="58"/>
      <c r="AN157" s="58"/>
      <c r="AO157" s="60"/>
      <c r="AP157" s="58"/>
      <c r="AQ157" s="58"/>
      <c r="AR157" s="58"/>
    </row>
    <row r="158" spans="2:44" x14ac:dyDescent="0.25"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60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  <c r="AA158" s="58"/>
      <c r="AB158" s="60"/>
      <c r="AC158" s="58"/>
      <c r="AD158" s="58"/>
      <c r="AE158" s="58"/>
      <c r="AF158" s="58"/>
      <c r="AG158" s="58"/>
      <c r="AH158" s="58"/>
      <c r="AI158" s="58"/>
      <c r="AJ158" s="58"/>
      <c r="AK158" s="58"/>
      <c r="AL158" s="58"/>
      <c r="AM158" s="58"/>
      <c r="AN158" s="58"/>
      <c r="AO158" s="60"/>
      <c r="AP158" s="58"/>
      <c r="AQ158" s="58"/>
      <c r="AR158" s="58"/>
    </row>
    <row r="159" spans="2:44" x14ac:dyDescent="0.25"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60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60"/>
      <c r="AC159" s="58"/>
      <c r="AD159" s="58"/>
      <c r="AE159" s="58"/>
      <c r="AF159" s="58"/>
      <c r="AG159" s="58"/>
      <c r="AH159" s="58"/>
      <c r="AI159" s="58"/>
      <c r="AJ159" s="58"/>
      <c r="AK159" s="58"/>
      <c r="AL159" s="58"/>
      <c r="AM159" s="58"/>
      <c r="AN159" s="58"/>
      <c r="AO159" s="60"/>
      <c r="AP159" s="58"/>
      <c r="AQ159" s="58"/>
      <c r="AR159" s="58"/>
    </row>
    <row r="160" spans="2:44" x14ac:dyDescent="0.25"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  <c r="O160" s="60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60"/>
      <c r="AC160" s="58"/>
      <c r="AD160" s="58"/>
      <c r="AE160" s="58"/>
      <c r="AF160" s="58"/>
      <c r="AG160" s="58"/>
      <c r="AH160" s="58"/>
      <c r="AI160" s="58"/>
      <c r="AJ160" s="58"/>
      <c r="AK160" s="58"/>
      <c r="AL160" s="58"/>
      <c r="AM160" s="58"/>
      <c r="AN160" s="58"/>
      <c r="AO160" s="60"/>
      <c r="AP160" s="58"/>
      <c r="AQ160" s="58"/>
      <c r="AR160" s="58"/>
    </row>
    <row r="161" spans="2:44" x14ac:dyDescent="0.25"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  <c r="N161" s="58"/>
      <c r="O161" s="60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8"/>
      <c r="AA161" s="58"/>
      <c r="AB161" s="60"/>
      <c r="AC161" s="58"/>
      <c r="AD161" s="58"/>
      <c r="AE161" s="58"/>
      <c r="AF161" s="58"/>
      <c r="AG161" s="58"/>
      <c r="AH161" s="58"/>
      <c r="AI161" s="58"/>
      <c r="AJ161" s="58"/>
      <c r="AK161" s="58"/>
      <c r="AL161" s="58"/>
      <c r="AM161" s="58"/>
      <c r="AN161" s="58"/>
      <c r="AO161" s="60"/>
      <c r="AP161" s="58"/>
      <c r="AQ161" s="58"/>
      <c r="AR161" s="58"/>
    </row>
    <row r="162" spans="2:44" x14ac:dyDescent="0.25"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60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60"/>
      <c r="AC162" s="58"/>
      <c r="AD162" s="58"/>
      <c r="AE162" s="58"/>
      <c r="AF162" s="58"/>
      <c r="AG162" s="58"/>
      <c r="AH162" s="58"/>
      <c r="AI162" s="58"/>
      <c r="AJ162" s="58"/>
      <c r="AK162" s="58"/>
      <c r="AL162" s="58"/>
      <c r="AM162" s="58"/>
      <c r="AN162" s="58"/>
      <c r="AO162" s="60"/>
      <c r="AP162" s="58"/>
      <c r="AQ162" s="58"/>
      <c r="AR162" s="58"/>
    </row>
    <row r="163" spans="2:44" x14ac:dyDescent="0.25"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60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8"/>
      <c r="AA163" s="58"/>
      <c r="AB163" s="60"/>
      <c r="AC163" s="58"/>
      <c r="AD163" s="58"/>
      <c r="AE163" s="58"/>
      <c r="AF163" s="58"/>
      <c r="AG163" s="58"/>
      <c r="AH163" s="58"/>
      <c r="AI163" s="58"/>
      <c r="AJ163" s="58"/>
      <c r="AK163" s="58"/>
      <c r="AL163" s="58"/>
      <c r="AM163" s="58"/>
      <c r="AN163" s="58"/>
      <c r="AO163" s="60"/>
      <c r="AP163" s="58"/>
      <c r="AQ163" s="58"/>
      <c r="AR163" s="58"/>
    </row>
    <row r="164" spans="2:44" x14ac:dyDescent="0.25"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8"/>
      <c r="O164" s="60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  <c r="AA164" s="58"/>
      <c r="AB164" s="60"/>
      <c r="AC164" s="58"/>
      <c r="AD164" s="58"/>
      <c r="AE164" s="58"/>
      <c r="AF164" s="58"/>
      <c r="AG164" s="58"/>
      <c r="AH164" s="58"/>
      <c r="AI164" s="58"/>
      <c r="AJ164" s="58"/>
      <c r="AK164" s="58"/>
      <c r="AL164" s="58"/>
      <c r="AM164" s="58"/>
      <c r="AN164" s="58"/>
      <c r="AO164" s="60"/>
      <c r="AP164" s="58"/>
      <c r="AQ164" s="58"/>
      <c r="AR164" s="58"/>
    </row>
    <row r="165" spans="2:44" x14ac:dyDescent="0.25"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60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60"/>
      <c r="AC165" s="58"/>
      <c r="AD165" s="58"/>
      <c r="AE165" s="58"/>
      <c r="AF165" s="58"/>
      <c r="AG165" s="58"/>
      <c r="AH165" s="58"/>
      <c r="AI165" s="58"/>
      <c r="AJ165" s="58"/>
      <c r="AK165" s="58"/>
      <c r="AL165" s="58"/>
      <c r="AM165" s="58"/>
      <c r="AN165" s="58"/>
      <c r="AO165" s="60"/>
      <c r="AP165" s="58"/>
      <c r="AQ165" s="58"/>
      <c r="AR165" s="58"/>
    </row>
    <row r="166" spans="2:44" x14ac:dyDescent="0.25"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60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60"/>
      <c r="AC166" s="58"/>
      <c r="AD166" s="58"/>
      <c r="AE166" s="58"/>
      <c r="AF166" s="58"/>
      <c r="AG166" s="58"/>
      <c r="AH166" s="58"/>
      <c r="AI166" s="58"/>
      <c r="AJ166" s="58"/>
      <c r="AK166" s="58"/>
      <c r="AL166" s="58"/>
      <c r="AM166" s="58"/>
      <c r="AN166" s="58"/>
      <c r="AO166" s="60"/>
      <c r="AP166" s="58"/>
      <c r="AQ166" s="58"/>
      <c r="AR166" s="58"/>
    </row>
    <row r="167" spans="2:44" x14ac:dyDescent="0.25"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60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60"/>
      <c r="AC167" s="58"/>
      <c r="AD167" s="58"/>
      <c r="AE167" s="58"/>
      <c r="AF167" s="58"/>
      <c r="AG167" s="58"/>
      <c r="AH167" s="58"/>
      <c r="AI167" s="58"/>
      <c r="AJ167" s="58"/>
      <c r="AK167" s="58"/>
      <c r="AL167" s="58"/>
      <c r="AM167" s="58"/>
      <c r="AN167" s="58"/>
      <c r="AO167" s="60"/>
      <c r="AP167" s="58"/>
      <c r="AQ167" s="58"/>
      <c r="AR167" s="58"/>
    </row>
    <row r="168" spans="2:44" x14ac:dyDescent="0.25"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  <c r="N168" s="58"/>
      <c r="O168" s="60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  <c r="AB168" s="60"/>
      <c r="AC168" s="58"/>
      <c r="AD168" s="58"/>
      <c r="AE168" s="58"/>
      <c r="AF168" s="58"/>
      <c r="AG168" s="58"/>
      <c r="AH168" s="58"/>
      <c r="AI168" s="58"/>
      <c r="AJ168" s="58"/>
      <c r="AK168" s="58"/>
      <c r="AL168" s="58"/>
      <c r="AM168" s="58"/>
      <c r="AN168" s="58"/>
      <c r="AO168" s="60"/>
      <c r="AP168" s="58"/>
      <c r="AQ168" s="58"/>
      <c r="AR168" s="58"/>
    </row>
    <row r="169" spans="2:44" x14ac:dyDescent="0.25"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60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60"/>
      <c r="AC169" s="58"/>
      <c r="AD169" s="58"/>
      <c r="AE169" s="58"/>
      <c r="AF169" s="58"/>
      <c r="AG169" s="58"/>
      <c r="AH169" s="58"/>
      <c r="AI169" s="58"/>
      <c r="AJ169" s="58"/>
      <c r="AK169" s="58"/>
      <c r="AL169" s="58"/>
      <c r="AM169" s="58"/>
      <c r="AN169" s="58"/>
      <c r="AO169" s="60"/>
      <c r="AP169" s="58"/>
      <c r="AQ169" s="58"/>
      <c r="AR169" s="58"/>
    </row>
  </sheetData>
  <pageMargins left="0" right="0" top="0" bottom="0" header="0" footer="0"/>
  <pageSetup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64D81-178B-4073-8121-FA136555106C}">
  <dimension ref="B2:BJ34"/>
  <sheetViews>
    <sheetView topLeftCell="B1" zoomScale="90" zoomScaleNormal="55" workbookViewId="0">
      <selection activeCell="E4" sqref="E4"/>
    </sheetView>
  </sheetViews>
  <sheetFormatPr defaultRowHeight="15" x14ac:dyDescent="0.25"/>
  <cols>
    <col min="2" max="2" width="33.28515625" bestFit="1" customWidth="1"/>
  </cols>
  <sheetData>
    <row r="2" spans="2:37" x14ac:dyDescent="0.25">
      <c r="B2" s="45" t="s">
        <v>121</v>
      </c>
    </row>
    <row r="3" spans="2:37" x14ac:dyDescent="0.25">
      <c r="B3" t="s">
        <v>32</v>
      </c>
      <c r="C3" s="40">
        <f>[2]DK!D8</f>
        <v>1990</v>
      </c>
      <c r="D3" s="40">
        <f>[2]DK!E8</f>
        <v>1991</v>
      </c>
      <c r="E3" s="40">
        <f>[2]DK!F8</f>
        <v>1992</v>
      </c>
      <c r="F3" s="40">
        <f>[2]DK!G8</f>
        <v>1993</v>
      </c>
      <c r="G3" s="40">
        <f>[2]DK!H8</f>
        <v>1994</v>
      </c>
      <c r="H3" s="40">
        <f>[2]DK!I8</f>
        <v>1995</v>
      </c>
      <c r="I3" s="40">
        <f>[2]DK!J8</f>
        <v>1996</v>
      </c>
      <c r="J3" s="40">
        <f>[2]DK!K8</f>
        <v>1997</v>
      </c>
      <c r="K3" s="40">
        <f>[2]DK!L8</f>
        <v>1998</v>
      </c>
      <c r="L3" s="40">
        <f>[2]DK!M8</f>
        <v>1999</v>
      </c>
      <c r="M3" s="40">
        <f>[2]DK!N8</f>
        <v>2000</v>
      </c>
      <c r="N3" s="40">
        <f>[2]DK!O8</f>
        <v>2001</v>
      </c>
      <c r="O3" s="40">
        <f>[2]DK!P8</f>
        <v>2002</v>
      </c>
      <c r="P3" s="40">
        <f>[2]DK!Q8</f>
        <v>2003</v>
      </c>
      <c r="Q3" s="40">
        <f>[2]DK!R8</f>
        <v>2004</v>
      </c>
      <c r="R3" s="40">
        <f>[2]DK!S8</f>
        <v>2005</v>
      </c>
      <c r="S3" s="16">
        <f>[2]DK!T8</f>
        <v>2006</v>
      </c>
      <c r="T3" s="16">
        <f>[2]DK!U8</f>
        <v>2007</v>
      </c>
      <c r="U3" s="16">
        <f>[2]DK!V8</f>
        <v>2008</v>
      </c>
      <c r="V3" s="16">
        <f>[2]DK!W8</f>
        <v>2009</v>
      </c>
      <c r="W3" s="16">
        <f>[2]DK!X8</f>
        <v>2010</v>
      </c>
      <c r="X3" s="16">
        <f>[2]DK!Y8</f>
        <v>2011</v>
      </c>
      <c r="Y3" s="16">
        <f>[2]DK!Z8</f>
        <v>2012</v>
      </c>
      <c r="Z3" s="16">
        <f>[2]DK!AA8</f>
        <v>2013</v>
      </c>
      <c r="AA3" s="16">
        <f>[2]DK!AB8</f>
        <v>2014</v>
      </c>
      <c r="AB3" s="16">
        <f>[2]DK!AC8</f>
        <v>2015</v>
      </c>
      <c r="AC3" s="16">
        <f>[2]DK!AD8</f>
        <v>2016</v>
      </c>
      <c r="AD3" s="38">
        <f>[2]DK!AE8</f>
        <v>2017</v>
      </c>
      <c r="AE3" s="16"/>
      <c r="AF3" s="16"/>
      <c r="AG3" s="16"/>
      <c r="AH3" s="16"/>
      <c r="AI3" s="16"/>
      <c r="AJ3" s="16"/>
      <c r="AK3" s="16"/>
    </row>
    <row r="4" spans="2:37" x14ac:dyDescent="0.25">
      <c r="B4" t="s">
        <v>33</v>
      </c>
      <c r="C4" s="40">
        <f>[2]DK!D475</f>
        <v>9.3567332399999987</v>
      </c>
      <c r="D4" s="40">
        <f>[2]DK!E475</f>
        <v>9.7719856099999998</v>
      </c>
      <c r="E4" s="40">
        <f>[2]DK!F475</f>
        <v>9.9456687500000012</v>
      </c>
      <c r="F4" s="40">
        <f>[2]DK!G475</f>
        <v>10.070686250000001</v>
      </c>
      <c r="G4" s="40">
        <f>[2]DK!H475</f>
        <v>10.56696911</v>
      </c>
      <c r="H4" s="40">
        <f>[2]DK!I475</f>
        <v>10.6638696</v>
      </c>
      <c r="I4" s="40">
        <f>[2]DK!J475</f>
        <v>10.842137919999999</v>
      </c>
      <c r="J4" s="40">
        <f>[2]DK!K475</f>
        <v>11.055280230000001</v>
      </c>
      <c r="K4" s="40">
        <f>[2]DK!L475</f>
        <v>11.244095079999999</v>
      </c>
      <c r="L4" s="40">
        <f>[2]DK!M475</f>
        <v>11.390928050000001</v>
      </c>
      <c r="M4" s="40">
        <f>[2]DK!N475</f>
        <v>11.28208265</v>
      </c>
      <c r="N4" s="40">
        <f>[2]DK!O475</f>
        <v>11.313038039999999</v>
      </c>
      <c r="O4" s="40">
        <f>[2]DK!P475</f>
        <v>11.453609029999999</v>
      </c>
      <c r="P4" s="40">
        <f>[2]DK!Q475</f>
        <v>11.91974727</v>
      </c>
      <c r="Q4" s="40">
        <f>[2]DK!R475</f>
        <v>12.2414778</v>
      </c>
      <c r="R4" s="40">
        <f>[2]DK!S475</f>
        <v>12.344039889999999</v>
      </c>
      <c r="S4" s="16">
        <v>12.542</v>
      </c>
      <c r="T4" s="16">
        <v>13.147</v>
      </c>
      <c r="U4" s="16">
        <v>12.85</v>
      </c>
      <c r="V4" s="16">
        <v>12.132999999999999</v>
      </c>
      <c r="W4" s="16">
        <v>12.08</v>
      </c>
      <c r="X4" s="16">
        <v>11.714</v>
      </c>
      <c r="Y4" s="16">
        <v>10.449</v>
      </c>
      <c r="Z4" s="16">
        <v>10.266999999999999</v>
      </c>
      <c r="AA4" s="16">
        <v>10.458</v>
      </c>
      <c r="AB4" s="16">
        <v>10.678000000000001</v>
      </c>
      <c r="AC4" s="16">
        <v>10.866</v>
      </c>
      <c r="AD4" s="16">
        <v>11.041</v>
      </c>
    </row>
    <row r="5" spans="2:37" x14ac:dyDescent="0.25">
      <c r="B5" t="s">
        <v>34</v>
      </c>
      <c r="C5" s="40">
        <f>[2]FI!D475</f>
        <v>10.80776109</v>
      </c>
      <c r="D5" s="40">
        <f>[2]FI!E475</f>
        <v>10.492372450000001</v>
      </c>
      <c r="E5" s="40">
        <f>[2]FI!F475</f>
        <v>10.45760555</v>
      </c>
      <c r="F5" s="40">
        <f>[2]FI!G475</f>
        <v>9.9867623299999995</v>
      </c>
      <c r="G5" s="40">
        <f>[2]FI!H475</f>
        <v>10.313949500000001</v>
      </c>
      <c r="H5" s="40">
        <f>[2]FI!I475</f>
        <v>10.165579939999999</v>
      </c>
      <c r="I5" s="40">
        <f>[2]FI!J475</f>
        <v>10.11196829</v>
      </c>
      <c r="J5" s="40">
        <f>[2]FI!K475</f>
        <v>10.598257019999998</v>
      </c>
      <c r="K5" s="40">
        <f>[2]FI!L475</f>
        <v>10.70730067</v>
      </c>
      <c r="L5" s="40">
        <f>[2]FI!M475</f>
        <v>10.913941999999999</v>
      </c>
      <c r="M5" s="40">
        <f>[2]FI!N475</f>
        <v>10.8280236</v>
      </c>
      <c r="N5" s="40">
        <f>[2]FI!O475</f>
        <v>11.018108490000001</v>
      </c>
      <c r="O5" s="40">
        <f>[2]FI!P475</f>
        <v>11.24220117</v>
      </c>
      <c r="P5" s="40">
        <f>[2]FI!Q475</f>
        <v>11.429605240000001</v>
      </c>
      <c r="Q5" s="40">
        <f>[2]FI!R475</f>
        <v>11.78773573</v>
      </c>
      <c r="R5" s="40">
        <f>[2]FI!S475</f>
        <v>11.812571389999999</v>
      </c>
      <c r="S5" s="16">
        <v>11.831</v>
      </c>
      <c r="T5" s="16">
        <v>12.21</v>
      </c>
      <c r="U5" s="16">
        <v>11.694000000000001</v>
      </c>
      <c r="V5" s="16">
        <v>11.156000000000001</v>
      </c>
      <c r="W5" s="16">
        <v>11.599</v>
      </c>
      <c r="X5" s="16">
        <v>11.423</v>
      </c>
      <c r="Y5" s="16">
        <v>11.194000000000001</v>
      </c>
      <c r="Z5" s="16">
        <v>11.086</v>
      </c>
      <c r="AA5" s="16">
        <v>10.016</v>
      </c>
      <c r="AB5" s="16">
        <v>10.035</v>
      </c>
      <c r="AC5" s="16">
        <v>11.273999999999999</v>
      </c>
      <c r="AD5" s="16">
        <v>10.656000000000001</v>
      </c>
    </row>
    <row r="6" spans="2:37" x14ac:dyDescent="0.25">
      <c r="B6" t="s">
        <v>65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16">
        <v>0.82199999999999995</v>
      </c>
      <c r="T6" s="16">
        <v>0.88600000000000001</v>
      </c>
      <c r="U6" s="16">
        <v>0.83199999999999996</v>
      </c>
      <c r="V6" s="16">
        <v>0.83599999999999997</v>
      </c>
      <c r="W6" s="16">
        <v>0.78900000000000003</v>
      </c>
      <c r="X6" s="16">
        <v>0.78</v>
      </c>
      <c r="Y6" s="16">
        <v>0.76800000000000002</v>
      </c>
      <c r="Z6" s="16">
        <v>0.78100000000000003</v>
      </c>
      <c r="AA6" s="16">
        <v>0.75900000000000001</v>
      </c>
      <c r="AB6" s="16">
        <v>0.8</v>
      </c>
      <c r="AC6" s="16">
        <v>0.876</v>
      </c>
      <c r="AD6" s="16">
        <v>0.95</v>
      </c>
    </row>
    <row r="7" spans="2:37" x14ac:dyDescent="0.25">
      <c r="B7" t="s">
        <v>36</v>
      </c>
      <c r="C7" s="40">
        <f>G25/1000</f>
        <v>7.05</v>
      </c>
      <c r="D7" s="40">
        <f t="shared" ref="D7:R7" si="0">H25/1000</f>
        <v>6.9349999999999996</v>
      </c>
      <c r="E7" s="40">
        <f t="shared" si="0"/>
        <v>6.968</v>
      </c>
      <c r="F7" s="40">
        <f t="shared" si="0"/>
        <v>7.14</v>
      </c>
      <c r="G7" s="40">
        <f t="shared" si="0"/>
        <v>7.0350000000000001</v>
      </c>
      <c r="H7" s="40">
        <f t="shared" si="0"/>
        <v>7.1539999999999999</v>
      </c>
      <c r="I7" s="40">
        <f t="shared" si="0"/>
        <v>7.5279999999999996</v>
      </c>
      <c r="J7" s="40">
        <f t="shared" si="0"/>
        <v>7.516</v>
      </c>
      <c r="K7" s="40">
        <f t="shared" si="0"/>
        <v>7.7510000000000003</v>
      </c>
      <c r="L7" s="40">
        <f t="shared" si="0"/>
        <v>8.1820000000000004</v>
      </c>
      <c r="M7" s="40">
        <f t="shared" si="0"/>
        <v>8.0139999999999993</v>
      </c>
      <c r="N7" s="40">
        <f t="shared" si="0"/>
        <v>8.5150000000000006</v>
      </c>
      <c r="O7" s="40">
        <f t="shared" si="0"/>
        <v>8.5950000000000006</v>
      </c>
      <c r="P7" s="40">
        <f t="shared" si="0"/>
        <v>8.7420000000000009</v>
      </c>
      <c r="Q7" s="40">
        <f t="shared" si="0"/>
        <v>9.0410000000000004</v>
      </c>
      <c r="R7" s="40">
        <f t="shared" si="0"/>
        <v>9.2070000000000007</v>
      </c>
      <c r="S7" s="16">
        <v>10.177</v>
      </c>
      <c r="T7" s="16">
        <v>10.536</v>
      </c>
      <c r="U7" s="16">
        <v>10.282</v>
      </c>
      <c r="V7" s="16">
        <v>9.9890000000000008</v>
      </c>
      <c r="W7" s="16">
        <v>9.5359999999999996</v>
      </c>
      <c r="X7" s="16">
        <v>9.4809999999999999</v>
      </c>
      <c r="Y7" s="16">
        <v>9.5</v>
      </c>
      <c r="Z7" s="16">
        <v>9.4909999999999997</v>
      </c>
      <c r="AA7" s="16">
        <v>9.6319999999999997</v>
      </c>
      <c r="AB7" s="16">
        <v>9.6929999999999996</v>
      </c>
      <c r="AC7" s="16">
        <v>9.3309999999999995</v>
      </c>
      <c r="AD7" s="16">
        <v>8.6590000000000007</v>
      </c>
    </row>
    <row r="8" spans="2:37" x14ac:dyDescent="0.25">
      <c r="B8" t="s">
        <v>35</v>
      </c>
      <c r="C8" s="40">
        <f>[2]SE!D475</f>
        <v>17.17784515</v>
      </c>
      <c r="D8" s="40">
        <f>[2]SE!E475</f>
        <v>17.165828470000001</v>
      </c>
      <c r="E8" s="40">
        <f>[2]SE!F475</f>
        <v>18.0099901</v>
      </c>
      <c r="F8" s="40">
        <f>[2]SE!G475</f>
        <v>17.287752779999998</v>
      </c>
      <c r="G8" s="40">
        <f>[2]SE!H475</f>
        <v>17.79018692</v>
      </c>
      <c r="H8" s="40">
        <f>[2]SE!I475</f>
        <v>17.85654203</v>
      </c>
      <c r="I8" s="40">
        <f>[2]SE!J475</f>
        <v>17.605948400000003</v>
      </c>
      <c r="J8" s="40">
        <f>[2]SE!K475</f>
        <v>17.60865969</v>
      </c>
      <c r="K8" s="40">
        <f>[2]SE!L475</f>
        <v>17.68786832</v>
      </c>
      <c r="L8" s="40">
        <f>[2]SE!M475</f>
        <v>17.965080650000001</v>
      </c>
      <c r="M8" s="40">
        <f>[2]SE!N475</f>
        <v>17.892268439999999</v>
      </c>
      <c r="N8" s="40">
        <f>[2]SE!O475</f>
        <v>18.097099020000002</v>
      </c>
      <c r="O8" s="40">
        <f>[2]SE!P475</f>
        <v>18.573061939999999</v>
      </c>
      <c r="P8" s="40">
        <f>[2]SE!Q475</f>
        <v>18.756311910000001</v>
      </c>
      <c r="Q8" s="40">
        <f>[2]SE!R475</f>
        <v>19.064142749999998</v>
      </c>
      <c r="R8" s="40">
        <f>[2]SE!S475</f>
        <v>19.269548569999998</v>
      </c>
      <c r="S8" s="16">
        <v>21.324999999999999</v>
      </c>
      <c r="T8" s="16">
        <v>21.408000000000001</v>
      </c>
      <c r="U8" s="16">
        <v>20.949000000000002</v>
      </c>
      <c r="V8" s="16">
        <v>20.405999999999999</v>
      </c>
      <c r="W8" s="16">
        <v>20.626000000000001</v>
      </c>
      <c r="X8" s="16">
        <v>20.18</v>
      </c>
      <c r="Y8" s="16">
        <v>19.477</v>
      </c>
      <c r="Z8" s="16">
        <v>19.151</v>
      </c>
      <c r="AA8" s="16">
        <v>19.420000000000002</v>
      </c>
      <c r="AB8" s="16">
        <v>19.089600000000001</v>
      </c>
      <c r="AC8" s="16">
        <v>19.327999999999999</v>
      </c>
      <c r="AD8" s="16">
        <v>19.071000000000002</v>
      </c>
    </row>
    <row r="11" spans="2:37" x14ac:dyDescent="0.25">
      <c r="B11" t="s">
        <v>37</v>
      </c>
      <c r="C11" s="16">
        <f>C3</f>
        <v>1990</v>
      </c>
      <c r="D11" s="16">
        <f t="shared" ref="D11:AD11" si="1">D3</f>
        <v>1991</v>
      </c>
      <c r="E11" s="16">
        <f t="shared" si="1"/>
        <v>1992</v>
      </c>
      <c r="F11" s="16">
        <f t="shared" si="1"/>
        <v>1993</v>
      </c>
      <c r="G11" s="16">
        <f t="shared" si="1"/>
        <v>1994</v>
      </c>
      <c r="H11" s="16">
        <f t="shared" si="1"/>
        <v>1995</v>
      </c>
      <c r="I11" s="16">
        <f t="shared" si="1"/>
        <v>1996</v>
      </c>
      <c r="J11" s="16">
        <f t="shared" si="1"/>
        <v>1997</v>
      </c>
      <c r="K11" s="16">
        <f t="shared" si="1"/>
        <v>1998</v>
      </c>
      <c r="L11" s="16">
        <f t="shared" si="1"/>
        <v>1999</v>
      </c>
      <c r="M11" s="16">
        <f t="shared" si="1"/>
        <v>2000</v>
      </c>
      <c r="N11" s="16">
        <f t="shared" si="1"/>
        <v>2001</v>
      </c>
      <c r="O11" s="16">
        <f t="shared" si="1"/>
        <v>2002</v>
      </c>
      <c r="P11" s="16">
        <f t="shared" si="1"/>
        <v>2003</v>
      </c>
      <c r="Q11" s="16">
        <f t="shared" si="1"/>
        <v>2004</v>
      </c>
      <c r="R11" s="16">
        <f t="shared" si="1"/>
        <v>2005</v>
      </c>
      <c r="S11" s="16">
        <f t="shared" si="1"/>
        <v>2006</v>
      </c>
      <c r="T11" s="16">
        <f t="shared" si="1"/>
        <v>2007</v>
      </c>
      <c r="U11" s="16">
        <f t="shared" si="1"/>
        <v>2008</v>
      </c>
      <c r="V11" s="16">
        <f t="shared" si="1"/>
        <v>2009</v>
      </c>
      <c r="W11" s="16">
        <f t="shared" si="1"/>
        <v>2010</v>
      </c>
      <c r="X11" s="16">
        <f t="shared" si="1"/>
        <v>2011</v>
      </c>
      <c r="Y11" s="16">
        <f t="shared" si="1"/>
        <v>2012</v>
      </c>
      <c r="Z11" s="16">
        <f t="shared" si="1"/>
        <v>2013</v>
      </c>
      <c r="AA11" s="16">
        <f t="shared" si="1"/>
        <v>2014</v>
      </c>
      <c r="AB11" s="16">
        <f t="shared" si="1"/>
        <v>2015</v>
      </c>
      <c r="AC11" s="16">
        <f t="shared" si="1"/>
        <v>2016</v>
      </c>
      <c r="AD11" s="16">
        <f t="shared" si="1"/>
        <v>2017</v>
      </c>
    </row>
    <row r="12" spans="2:37" x14ac:dyDescent="0.25">
      <c r="B12" t="s">
        <v>33</v>
      </c>
      <c r="C12" s="17">
        <f>[2]DK!D512</f>
        <v>9.5035588400000002</v>
      </c>
      <c r="D12" s="17">
        <f>[2]DK!E512</f>
        <v>9.9251290399999998</v>
      </c>
      <c r="E12" s="17">
        <f>[2]DK!F512</f>
        <v>10.103030759999999</v>
      </c>
      <c r="F12" s="17">
        <f>[2]DK!G512</f>
        <v>10.22983868</v>
      </c>
      <c r="G12" s="17">
        <f>[2]DK!H512</f>
        <v>10.73157024</v>
      </c>
      <c r="H12" s="17">
        <f>[2]DK!I512</f>
        <v>10.82784431</v>
      </c>
      <c r="I12" s="17">
        <f>[2]DK!J512</f>
        <v>11.00547465</v>
      </c>
      <c r="J12" s="17">
        <f>[2]DK!K512</f>
        <v>11.21903657</v>
      </c>
      <c r="K12" s="17">
        <f>[2]DK!L512</f>
        <v>11.405891519999999</v>
      </c>
      <c r="L12" s="17">
        <f>[2]DK!M512</f>
        <v>11.54945086</v>
      </c>
      <c r="M12" s="17">
        <f>[2]DK!N512</f>
        <v>11.43581767</v>
      </c>
      <c r="N12" s="17">
        <f>[2]DK!O512</f>
        <v>11.462000140000001</v>
      </c>
      <c r="O12" s="17">
        <f>[2]DK!P512</f>
        <v>11.599118130000001</v>
      </c>
      <c r="P12" s="17">
        <f>[2]DK!Q512</f>
        <v>12.06348985</v>
      </c>
      <c r="Q12" s="17">
        <f>[2]DK!R512</f>
        <v>12.38155341</v>
      </c>
      <c r="R12" s="17">
        <f>[2]DK!S512</f>
        <v>12.47717162</v>
      </c>
      <c r="S12" s="17">
        <f>[2]DK!T512</f>
        <v>12.84634627</v>
      </c>
      <c r="T12" s="17">
        <f>[2]DK!U512</f>
        <v>13.441814839999999</v>
      </c>
      <c r="U12" s="17">
        <f>[2]DK!V512</f>
        <v>13.12382017</v>
      </c>
      <c r="V12" s="17">
        <f>[2]DK!W512</f>
        <v>12.410927900000001</v>
      </c>
      <c r="W12" s="17">
        <f>[2]DK!X512</f>
        <v>12.340090529999999</v>
      </c>
      <c r="X12" s="17">
        <f>[2]DK!Y512</f>
        <v>12.032113670000001</v>
      </c>
      <c r="Y12" s="17">
        <f>[2]DK!Z512</f>
        <v>11.482199430000001</v>
      </c>
      <c r="Z12" s="17">
        <f>[2]DK!AA512</f>
        <v>11.29445643</v>
      </c>
      <c r="AA12" s="17">
        <f>[2]DK!AB512</f>
        <v>11.51425238</v>
      </c>
      <c r="AB12" s="17">
        <f>[2]DK!AC512</f>
        <v>11.74068913</v>
      </c>
      <c r="AC12" s="17">
        <f>[2]DK!AD512</f>
        <v>11.94290636</v>
      </c>
      <c r="AD12" s="17">
        <f>[2]DK!AE512</f>
        <v>0</v>
      </c>
    </row>
    <row r="13" spans="2:37" x14ac:dyDescent="0.25">
      <c r="B13" t="s">
        <v>34</v>
      </c>
      <c r="C13" s="17">
        <f>[2]FI!D512</f>
        <v>11.068359150000001</v>
      </c>
      <c r="D13" s="17">
        <f>[2]FI!E512</f>
        <v>10.742148629999999</v>
      </c>
      <c r="E13" s="17">
        <f>[2]FI!F512</f>
        <v>10.700364740000001</v>
      </c>
      <c r="F13" s="17">
        <f>[2]FI!G512</f>
        <v>10.22014495</v>
      </c>
      <c r="G13" s="17">
        <f>[2]FI!H512</f>
        <v>10.539177019999999</v>
      </c>
      <c r="H13" s="17">
        <f>[2]FI!I512</f>
        <v>10.385672850000001</v>
      </c>
      <c r="I13" s="17">
        <f>[2]FI!J512</f>
        <v>10.32610931</v>
      </c>
      <c r="J13" s="17">
        <f>[2]FI!K512</f>
        <v>10.80751424</v>
      </c>
      <c r="K13" s="17">
        <f>[2]FI!L512</f>
        <v>10.90761022</v>
      </c>
      <c r="L13" s="17">
        <f>[2]FI!M512</f>
        <v>11.106866249999999</v>
      </c>
      <c r="M13" s="17">
        <f>[2]FI!N512</f>
        <v>11.01125029</v>
      </c>
      <c r="N13" s="17">
        <f>[2]FI!O512</f>
        <v>11.194686729999999</v>
      </c>
      <c r="O13" s="17">
        <f>[2]FI!P512</f>
        <v>11.407443049999999</v>
      </c>
      <c r="P13" s="17">
        <f>[2]FI!Q512</f>
        <v>11.58231303</v>
      </c>
      <c r="Q13" s="17">
        <f>[2]FI!R512</f>
        <v>11.92811034</v>
      </c>
      <c r="R13" s="17">
        <f>[2]FI!S512</f>
        <v>11.942389090000001</v>
      </c>
      <c r="S13" s="17">
        <f>[2]FI!T512</f>
        <v>12.08788094</v>
      </c>
      <c r="T13" s="17">
        <f>[2]FI!U512</f>
        <v>12.467267939999999</v>
      </c>
      <c r="U13" s="17">
        <f>[2]FI!V512</f>
        <v>11.916099490000001</v>
      </c>
      <c r="V13" s="17">
        <f>[2]FI!W512</f>
        <v>11.36951766</v>
      </c>
      <c r="W13" s="17">
        <f>[2]FI!X512</f>
        <v>11.81814239</v>
      </c>
      <c r="X13" s="17">
        <f>[2]FI!Y512</f>
        <v>11.63579588</v>
      </c>
      <c r="Y13" s="17">
        <f>[2]FI!Z512</f>
        <v>11.39581606</v>
      </c>
      <c r="Z13" s="17">
        <f>[2]FI!AA512</f>
        <v>11.415258390000002</v>
      </c>
      <c r="AA13" s="17">
        <f>[2]FI!AB512</f>
        <v>10.34942496</v>
      </c>
      <c r="AB13" s="17">
        <f>[2]FI!AC512</f>
        <v>10.423574309999999</v>
      </c>
      <c r="AC13" s="17">
        <f>[2]FI!AD512</f>
        <v>11.94094585</v>
      </c>
      <c r="AD13" s="17">
        <f>[2]FI!AE512</f>
        <v>0</v>
      </c>
    </row>
    <row r="14" spans="2:37" x14ac:dyDescent="0.25">
      <c r="B14" t="s">
        <v>35</v>
      </c>
      <c r="C14" s="17">
        <f>[2]SE!D512</f>
        <v>17.483113339999999</v>
      </c>
      <c r="D14" s="17">
        <f>[2]SE!E512</f>
        <v>17.478498800000001</v>
      </c>
      <c r="E14" s="17">
        <f>[2]SE!F512</f>
        <v>18.327384170000002</v>
      </c>
      <c r="F14" s="17">
        <f>[2]SE!G512</f>
        <v>17.600495819999999</v>
      </c>
      <c r="G14" s="17">
        <f>[2]SE!H512</f>
        <v>18.107007809999999</v>
      </c>
      <c r="H14" s="17">
        <f>[2]SE!I512</f>
        <v>18.17850773</v>
      </c>
      <c r="I14" s="17">
        <f>[2]SE!J512</f>
        <v>17.920185929999999</v>
      </c>
      <c r="J14" s="17">
        <f>[2]SE!K512</f>
        <v>17.919414329999999</v>
      </c>
      <c r="K14" s="17">
        <f>[2]SE!L512</f>
        <v>17.97328267</v>
      </c>
      <c r="L14" s="17">
        <f>[2]SE!M512</f>
        <v>18.248643730000001</v>
      </c>
      <c r="M14" s="17">
        <f>[2]SE!N512</f>
        <v>18.10424343</v>
      </c>
      <c r="N14" s="17">
        <f>[2]SE!O512</f>
        <v>18.289361450000001</v>
      </c>
      <c r="O14" s="17">
        <f>[2]SE!P512</f>
        <v>18.750429240000003</v>
      </c>
      <c r="P14" s="17">
        <f>[2]SE!Q512</f>
        <v>18.921963599999998</v>
      </c>
      <c r="Q14" s="17">
        <f>[2]SE!R512</f>
        <v>19.218647730000001</v>
      </c>
      <c r="R14" s="17">
        <f>[2]SE!S512</f>
        <v>19.419341919999997</v>
      </c>
      <c r="S14" s="17">
        <f>[2]SE!T512</f>
        <v>19.369617119999997</v>
      </c>
      <c r="T14" s="17">
        <f>[2]SE!U512</f>
        <v>19.69381289</v>
      </c>
      <c r="U14" s="17">
        <f>[2]SE!V512</f>
        <v>19.176260160000002</v>
      </c>
      <c r="V14" s="17">
        <f>[2]SE!W512</f>
        <v>18.802500759999997</v>
      </c>
      <c r="W14" s="17">
        <f>[2]SE!X512</f>
        <v>18.93819555</v>
      </c>
      <c r="X14" s="17">
        <f>[2]SE!Y512</f>
        <v>18.457675780000002</v>
      </c>
      <c r="Y14" s="17">
        <f>[2]SE!Z512</f>
        <v>17.450879789999998</v>
      </c>
      <c r="Z14" s="17">
        <f>[2]SE!AA512</f>
        <v>16.958272140000002</v>
      </c>
      <c r="AA14" s="17">
        <f>[2]SE!AB512</f>
        <v>16.719399710000001</v>
      </c>
      <c r="AB14" s="17">
        <f>[2]SE!AC512</f>
        <v>16.710595700000002</v>
      </c>
      <c r="AC14" s="17">
        <f>[2]SE!AD512</f>
        <v>15.77132462</v>
      </c>
      <c r="AD14" s="17">
        <f>[2]SE!AE512</f>
        <v>0</v>
      </c>
    </row>
    <row r="15" spans="2:37" x14ac:dyDescent="0.25">
      <c r="B15" t="s">
        <v>36</v>
      </c>
      <c r="C15" s="16">
        <f>G24/1000</f>
        <v>7.18</v>
      </c>
      <c r="D15" s="16">
        <f t="shared" ref="D15:AD15" si="2">H24/1000</f>
        <v>7.0620000000000003</v>
      </c>
      <c r="E15" s="16">
        <f t="shared" si="2"/>
        <v>7.093</v>
      </c>
      <c r="F15" s="16">
        <f t="shared" si="2"/>
        <v>7.266</v>
      </c>
      <c r="G15" s="16">
        <f t="shared" si="2"/>
        <v>7.1630000000000003</v>
      </c>
      <c r="H15" s="16">
        <f t="shared" si="2"/>
        <v>7.2839999999999998</v>
      </c>
      <c r="I15" s="16">
        <f t="shared" si="2"/>
        <v>7.66</v>
      </c>
      <c r="J15" s="16">
        <f t="shared" si="2"/>
        <v>7.65</v>
      </c>
      <c r="K15" s="16">
        <f t="shared" si="2"/>
        <v>7.8819999999999997</v>
      </c>
      <c r="L15" s="16">
        <f t="shared" si="2"/>
        <v>8.3109999999999999</v>
      </c>
      <c r="M15" s="16">
        <f t="shared" si="2"/>
        <v>8.1419999999999995</v>
      </c>
      <c r="N15" s="16">
        <f t="shared" si="2"/>
        <v>8.6430000000000007</v>
      </c>
      <c r="O15" s="16">
        <f t="shared" si="2"/>
        <v>8.7210000000000001</v>
      </c>
      <c r="P15" s="16">
        <f t="shared" si="2"/>
        <v>8.8629999999999995</v>
      </c>
      <c r="Q15" s="16">
        <f t="shared" si="2"/>
        <v>9.1590000000000007</v>
      </c>
      <c r="R15" s="16">
        <f t="shared" si="2"/>
        <v>9.298</v>
      </c>
      <c r="S15" s="16">
        <f t="shared" si="2"/>
        <v>9.5779999999999994</v>
      </c>
      <c r="T15" s="16">
        <f t="shared" si="2"/>
        <v>9.8130000000000006</v>
      </c>
      <c r="U15" s="16">
        <f t="shared" si="2"/>
        <v>9.6739999999999995</v>
      </c>
      <c r="V15" s="16">
        <f t="shared" si="2"/>
        <v>9.5239999999999991</v>
      </c>
      <c r="W15" s="16">
        <f t="shared" si="2"/>
        <v>9.7690000000000001</v>
      </c>
      <c r="X15" s="16">
        <f t="shared" si="2"/>
        <v>9.7200000000000006</v>
      </c>
      <c r="Y15" s="16">
        <f t="shared" si="2"/>
        <v>9.7590000000000003</v>
      </c>
      <c r="Z15" s="16">
        <f t="shared" si="2"/>
        <v>9.7710000000000008</v>
      </c>
      <c r="AA15" s="16">
        <f t="shared" si="2"/>
        <v>9.92</v>
      </c>
      <c r="AB15" s="16">
        <f t="shared" si="2"/>
        <v>9.9580000000000002</v>
      </c>
      <c r="AC15" s="16">
        <f t="shared" si="2"/>
        <v>9.7089999999999996</v>
      </c>
      <c r="AD15" s="16">
        <f t="shared" si="2"/>
        <v>8.7870000000000008</v>
      </c>
    </row>
    <row r="16" spans="2:37" x14ac:dyDescent="0.25">
      <c r="B16" t="s">
        <v>65</v>
      </c>
    </row>
    <row r="18" spans="2:62" x14ac:dyDescent="0.25">
      <c r="AC18" s="17"/>
    </row>
    <row r="22" spans="2:62" x14ac:dyDescent="0.25">
      <c r="B22" s="18" t="s">
        <v>38</v>
      </c>
    </row>
    <row r="23" spans="2:62" x14ac:dyDescent="0.25">
      <c r="B23" t="s">
        <v>39</v>
      </c>
    </row>
    <row r="24" spans="2:62" x14ac:dyDescent="0.25">
      <c r="B24" s="19" t="s">
        <v>40</v>
      </c>
      <c r="C24" s="19" t="s">
        <v>41</v>
      </c>
      <c r="D24" s="19" t="s">
        <v>42</v>
      </c>
      <c r="E24" s="19" t="s">
        <v>43</v>
      </c>
      <c r="F24" s="19" t="s">
        <v>44</v>
      </c>
      <c r="G24" s="20">
        <v>7180</v>
      </c>
      <c r="H24" s="20">
        <v>7062</v>
      </c>
      <c r="I24" s="20">
        <v>7093</v>
      </c>
      <c r="J24" s="20">
        <v>7266</v>
      </c>
      <c r="K24" s="20">
        <v>7163</v>
      </c>
      <c r="L24" s="20">
        <v>7284</v>
      </c>
      <c r="M24" s="20">
        <v>7660</v>
      </c>
      <c r="N24" s="20">
        <v>7650</v>
      </c>
      <c r="O24" s="20">
        <v>7882</v>
      </c>
      <c r="P24" s="20">
        <v>8311</v>
      </c>
      <c r="Q24" s="20">
        <v>8142</v>
      </c>
      <c r="R24" s="20">
        <v>8643</v>
      </c>
      <c r="S24" s="20">
        <v>8721</v>
      </c>
      <c r="T24" s="20">
        <v>8863</v>
      </c>
      <c r="U24" s="20">
        <v>9159</v>
      </c>
      <c r="V24" s="20">
        <v>9298</v>
      </c>
      <c r="W24" s="20">
        <v>9578</v>
      </c>
      <c r="X24" s="20">
        <v>9813</v>
      </c>
      <c r="Y24" s="20">
        <v>9674</v>
      </c>
      <c r="Z24" s="20">
        <v>9524</v>
      </c>
      <c r="AA24" s="20">
        <v>9769</v>
      </c>
      <c r="AB24" s="20">
        <v>9720</v>
      </c>
      <c r="AC24" s="20">
        <v>9759</v>
      </c>
      <c r="AD24" s="20">
        <v>9771</v>
      </c>
      <c r="AE24" s="20">
        <v>9920</v>
      </c>
      <c r="AF24" s="20">
        <v>9958</v>
      </c>
      <c r="AG24" s="20">
        <v>9709</v>
      </c>
      <c r="AH24" s="20">
        <v>8787</v>
      </c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</row>
    <row r="25" spans="2:62" x14ac:dyDescent="0.25">
      <c r="B25" s="22"/>
      <c r="C25" s="22"/>
      <c r="D25" s="22"/>
      <c r="E25" s="19" t="s">
        <v>45</v>
      </c>
      <c r="F25" s="19" t="s">
        <v>46</v>
      </c>
      <c r="G25" s="20">
        <v>7050</v>
      </c>
      <c r="H25" s="20">
        <v>6935</v>
      </c>
      <c r="I25" s="20">
        <v>6968</v>
      </c>
      <c r="J25" s="20">
        <v>7140</v>
      </c>
      <c r="K25" s="20">
        <v>7035</v>
      </c>
      <c r="L25" s="20">
        <v>7154</v>
      </c>
      <c r="M25" s="20">
        <v>7528</v>
      </c>
      <c r="N25" s="20">
        <v>7516</v>
      </c>
      <c r="O25" s="20">
        <v>7751</v>
      </c>
      <c r="P25" s="20">
        <v>8182</v>
      </c>
      <c r="Q25" s="20">
        <v>8014</v>
      </c>
      <c r="R25" s="20">
        <v>8515</v>
      </c>
      <c r="S25" s="20">
        <v>8595</v>
      </c>
      <c r="T25" s="20">
        <v>8742</v>
      </c>
      <c r="U25" s="20">
        <v>9041</v>
      </c>
      <c r="V25" s="20">
        <v>9207</v>
      </c>
      <c r="W25" s="20">
        <v>9491</v>
      </c>
      <c r="X25" s="20">
        <v>9722</v>
      </c>
      <c r="Y25" s="20">
        <v>9584</v>
      </c>
      <c r="Z25" s="20">
        <v>9436</v>
      </c>
      <c r="AA25" s="20">
        <v>9681</v>
      </c>
      <c r="AB25" s="20">
        <v>9629</v>
      </c>
      <c r="AC25" s="20">
        <v>9661</v>
      </c>
      <c r="AD25" s="20">
        <v>9672</v>
      </c>
      <c r="AE25" s="20">
        <v>9820</v>
      </c>
      <c r="AF25" s="20">
        <v>9855</v>
      </c>
      <c r="AG25" s="20">
        <v>9605</v>
      </c>
      <c r="AH25" s="20">
        <v>8682</v>
      </c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</row>
    <row r="30" spans="2:62" x14ac:dyDescent="0.25"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</row>
    <row r="31" spans="2:62" x14ac:dyDescent="0.25"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</row>
    <row r="32" spans="2:62" x14ac:dyDescent="0.25"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</row>
    <row r="33" spans="3:30" x14ac:dyDescent="0.25"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</row>
    <row r="34" spans="3:30" x14ac:dyDescent="0.25">
      <c r="C34" s="16"/>
    </row>
  </sheetData>
  <hyperlinks>
    <hyperlink ref="B22" r:id="rId1" xr:uid="{77CF8C9D-5446-4FB8-AF2B-2ABE66FC5E11}"/>
  </hyperlinks>
  <pageMargins left="0.7" right="0.7" top="0.75" bottom="0.75" header="0.3" footer="0.3"/>
  <pageSetup paperSize="9" orientation="portrait" horizontalDpi="300" verticalDpi="30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42DA4-36F1-424F-8291-B8509772094B}">
  <dimension ref="A1:O12"/>
  <sheetViews>
    <sheetView workbookViewId="0">
      <selection activeCell="B16" sqref="B16"/>
    </sheetView>
  </sheetViews>
  <sheetFormatPr defaultColWidth="9.140625" defaultRowHeight="12.75" x14ac:dyDescent="0.2"/>
  <cols>
    <col min="1" max="1" width="13.140625" style="23" customWidth="1"/>
    <col min="2" max="16384" width="9.140625" style="23"/>
  </cols>
  <sheetData>
    <row r="1" spans="1:15" x14ac:dyDescent="0.2">
      <c r="A1" s="23" t="s">
        <v>47</v>
      </c>
    </row>
    <row r="2" spans="1:15" x14ac:dyDescent="0.2">
      <c r="A2" s="23" t="s">
        <v>48</v>
      </c>
    </row>
    <row r="3" spans="1:15" x14ac:dyDescent="0.2">
      <c r="A3" s="23" t="s">
        <v>49</v>
      </c>
    </row>
    <row r="4" spans="1:15" x14ac:dyDescent="0.2">
      <c r="B4" s="23" t="s">
        <v>50</v>
      </c>
      <c r="C4" s="23" t="s">
        <v>51</v>
      </c>
      <c r="D4" s="23" t="s">
        <v>52</v>
      </c>
      <c r="E4" s="23" t="s">
        <v>53</v>
      </c>
      <c r="F4" s="23" t="s">
        <v>54</v>
      </c>
      <c r="G4" s="23" t="s">
        <v>55</v>
      </c>
      <c r="H4" s="23" t="s">
        <v>56</v>
      </c>
      <c r="I4" s="23" t="s">
        <v>57</v>
      </c>
      <c r="J4" s="23" t="s">
        <v>58</v>
      </c>
      <c r="K4" s="23" t="s">
        <v>59</v>
      </c>
      <c r="L4" s="23" t="s">
        <v>60</v>
      </c>
      <c r="M4" s="23" t="s">
        <v>61</v>
      </c>
      <c r="N4" s="23" t="s">
        <v>62</v>
      </c>
      <c r="O4" s="23" t="s">
        <v>63</v>
      </c>
    </row>
    <row r="5" spans="1:15" x14ac:dyDescent="0.2">
      <c r="A5" s="23" t="s">
        <v>33</v>
      </c>
      <c r="B5" s="23">
        <v>10.6</v>
      </c>
      <c r="C5" s="23">
        <v>9.6999999999999993</v>
      </c>
      <c r="D5" s="23">
        <v>8.9</v>
      </c>
      <c r="E5" s="23">
        <v>9</v>
      </c>
      <c r="F5" s="23">
        <v>9.1</v>
      </c>
      <c r="G5" s="23">
        <v>11.5</v>
      </c>
      <c r="H5" s="23">
        <v>12.4</v>
      </c>
      <c r="I5" s="23">
        <v>10.9</v>
      </c>
      <c r="J5" s="23">
        <v>11.3</v>
      </c>
      <c r="K5" s="23">
        <v>11.2</v>
      </c>
      <c r="L5" s="23">
        <v>12</v>
      </c>
      <c r="M5" s="23">
        <v>11.3</v>
      </c>
      <c r="N5" s="23">
        <v>11.5</v>
      </c>
      <c r="O5" s="23" t="s">
        <v>63</v>
      </c>
    </row>
    <row r="6" spans="1:15" x14ac:dyDescent="0.2">
      <c r="A6" s="23" t="s">
        <v>34</v>
      </c>
      <c r="B6" s="23">
        <v>25.2</v>
      </c>
      <c r="C6" s="23">
        <v>29.4</v>
      </c>
      <c r="D6" s="23">
        <v>27.8</v>
      </c>
      <c r="E6" s="23">
        <v>27.2</v>
      </c>
      <c r="F6" s="23">
        <v>25.8</v>
      </c>
      <c r="G6" s="23">
        <v>26.8</v>
      </c>
      <c r="H6" s="23">
        <v>27.6</v>
      </c>
      <c r="I6" s="23">
        <v>28.6</v>
      </c>
      <c r="J6" s="23">
        <v>30.1</v>
      </c>
      <c r="K6" s="23">
        <v>30.7</v>
      </c>
      <c r="L6" s="23">
        <v>27</v>
      </c>
      <c r="M6" s="23">
        <v>26.8</v>
      </c>
      <c r="N6" s="23">
        <v>27.3</v>
      </c>
      <c r="O6" s="23" t="s">
        <v>64</v>
      </c>
    </row>
    <row r="7" spans="1:15" x14ac:dyDescent="0.2">
      <c r="A7" s="23" t="s">
        <v>35</v>
      </c>
      <c r="B7" s="23">
        <v>32.4</v>
      </c>
      <c r="C7" s="23">
        <v>32.200000000000003</v>
      </c>
      <c r="D7" s="23">
        <v>32.700000000000003</v>
      </c>
      <c r="E7" s="23">
        <v>31.9</v>
      </c>
      <c r="F7" s="23">
        <v>33.299999999999997</v>
      </c>
      <c r="G7" s="23">
        <v>35.6</v>
      </c>
      <c r="H7" s="23">
        <v>34.799999999999997</v>
      </c>
      <c r="I7" s="23">
        <v>35.799999999999997</v>
      </c>
      <c r="J7" s="23">
        <v>33.700000000000003</v>
      </c>
      <c r="K7" s="23">
        <v>30.4</v>
      </c>
      <c r="L7" s="23">
        <v>29.5</v>
      </c>
      <c r="M7" s="23">
        <v>29.5</v>
      </c>
      <c r="N7" s="23">
        <v>30.2</v>
      </c>
      <c r="O7" s="23" t="s">
        <v>63</v>
      </c>
    </row>
    <row r="8" spans="1:15" x14ac:dyDescent="0.2">
      <c r="A8" s="23" t="s">
        <v>65</v>
      </c>
      <c r="B8" s="24" t="s">
        <v>66</v>
      </c>
      <c r="C8" s="24" t="s">
        <v>66</v>
      </c>
      <c r="D8" s="24" t="s">
        <v>66</v>
      </c>
      <c r="E8" s="24" t="s">
        <v>66</v>
      </c>
      <c r="F8" s="24" t="s">
        <v>66</v>
      </c>
      <c r="G8" s="24" t="s">
        <v>66</v>
      </c>
      <c r="H8" s="24" t="s">
        <v>66</v>
      </c>
      <c r="I8" s="24" t="s">
        <v>66</v>
      </c>
      <c r="J8" s="24" t="s">
        <v>66</v>
      </c>
      <c r="K8" s="24" t="s">
        <v>66</v>
      </c>
      <c r="L8" s="24" t="s">
        <v>66</v>
      </c>
      <c r="M8" s="24" t="s">
        <v>66</v>
      </c>
      <c r="N8" s="24" t="s">
        <v>66</v>
      </c>
      <c r="O8" s="23" t="s">
        <v>63</v>
      </c>
    </row>
    <row r="9" spans="1:15" x14ac:dyDescent="0.2">
      <c r="A9" s="23" t="s">
        <v>36</v>
      </c>
      <c r="B9" s="23">
        <v>15.7</v>
      </c>
      <c r="C9" s="23">
        <v>15.8</v>
      </c>
      <c r="D9" s="23">
        <v>16.399999999999999</v>
      </c>
      <c r="E9" s="23">
        <v>15.6</v>
      </c>
      <c r="F9" s="23">
        <v>16.399999999999999</v>
      </c>
      <c r="G9" s="23">
        <v>15.4</v>
      </c>
      <c r="H9" s="23">
        <v>15.8</v>
      </c>
      <c r="I9" s="23">
        <v>14.8</v>
      </c>
      <c r="J9" s="23">
        <v>13.3</v>
      </c>
      <c r="K9" s="23">
        <v>13.7</v>
      </c>
      <c r="L9" s="23">
        <v>12.9</v>
      </c>
      <c r="M9" s="23">
        <v>13</v>
      </c>
      <c r="N9" s="23">
        <v>15.2</v>
      </c>
      <c r="O9" s="23" t="s">
        <v>63</v>
      </c>
    </row>
    <row r="10" spans="1:15" x14ac:dyDescent="0.2">
      <c r="A10" s="23" t="s">
        <v>67</v>
      </c>
    </row>
    <row r="11" spans="1:15" x14ac:dyDescent="0.2">
      <c r="A11" s="23" t="s">
        <v>66</v>
      </c>
      <c r="B11" s="23" t="s">
        <v>63</v>
      </c>
    </row>
    <row r="12" spans="1:15" x14ac:dyDescent="0.2">
      <c r="A12" s="81" t="s">
        <v>119</v>
      </c>
      <c r="B12" s="81" t="s">
        <v>68</v>
      </c>
    </row>
  </sheetData>
  <pageMargins left="0.75" right="0.75" top="1" bottom="1" header="0.5" footer="0.5"/>
  <pageSetup orientation="portrait" horizontalDpi="300" verticalDpi="300" copies="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EE49F-3969-4F8A-A409-CC8347EB008B}">
  <dimension ref="A1:O12"/>
  <sheetViews>
    <sheetView workbookViewId="0">
      <selection activeCell="A19" sqref="A19"/>
    </sheetView>
  </sheetViews>
  <sheetFormatPr defaultRowHeight="15" x14ac:dyDescent="0.25"/>
  <cols>
    <col min="1" max="1" width="14.7109375" customWidth="1"/>
  </cols>
  <sheetData>
    <row r="1" spans="1:15" x14ac:dyDescent="0.25">
      <c r="A1" t="s">
        <v>47</v>
      </c>
    </row>
    <row r="2" spans="1:15" x14ac:dyDescent="0.25">
      <c r="A2" t="s">
        <v>48</v>
      </c>
    </row>
    <row r="3" spans="1:15" x14ac:dyDescent="0.25">
      <c r="A3" t="s">
        <v>49</v>
      </c>
    </row>
    <row r="4" spans="1:15" x14ac:dyDescent="0.25">
      <c r="B4" t="s">
        <v>50</v>
      </c>
      <c r="C4" t="s">
        <v>51</v>
      </c>
      <c r="D4" t="s">
        <v>52</v>
      </c>
      <c r="E4" t="s">
        <v>53</v>
      </c>
      <c r="F4" t="s">
        <v>54</v>
      </c>
      <c r="G4" t="s">
        <v>55</v>
      </c>
      <c r="H4" t="s">
        <v>56</v>
      </c>
      <c r="I4" t="s">
        <v>57</v>
      </c>
      <c r="J4" t="s">
        <v>58</v>
      </c>
      <c r="K4" t="s">
        <v>59</v>
      </c>
      <c r="L4" t="s">
        <v>60</v>
      </c>
      <c r="M4" t="s">
        <v>61</v>
      </c>
      <c r="N4" t="s">
        <v>62</v>
      </c>
      <c r="O4" t="s">
        <v>63</v>
      </c>
    </row>
    <row r="5" spans="1:15" x14ac:dyDescent="0.25">
      <c r="A5" t="s">
        <v>33</v>
      </c>
      <c r="B5">
        <v>10.6</v>
      </c>
      <c r="C5">
        <v>9.6999999999999993</v>
      </c>
      <c r="D5">
        <v>8.9</v>
      </c>
      <c r="E5">
        <v>9</v>
      </c>
      <c r="F5">
        <v>9.1</v>
      </c>
      <c r="G5">
        <v>11.5</v>
      </c>
      <c r="H5">
        <v>12.4</v>
      </c>
      <c r="I5">
        <v>10.9</v>
      </c>
      <c r="J5">
        <v>11.3</v>
      </c>
      <c r="K5">
        <v>11.2</v>
      </c>
      <c r="L5">
        <v>12</v>
      </c>
      <c r="M5">
        <v>11.3</v>
      </c>
      <c r="N5">
        <v>11.5</v>
      </c>
      <c r="O5" t="s">
        <v>63</v>
      </c>
    </row>
    <row r="6" spans="1:15" x14ac:dyDescent="0.25">
      <c r="A6" t="s">
        <v>34</v>
      </c>
      <c r="B6">
        <v>25.2</v>
      </c>
      <c r="C6">
        <v>29.4</v>
      </c>
      <c r="D6">
        <v>27.8</v>
      </c>
      <c r="E6">
        <v>27.2</v>
      </c>
      <c r="F6">
        <v>25.8</v>
      </c>
      <c r="G6">
        <v>26.8</v>
      </c>
      <c r="H6">
        <v>27.6</v>
      </c>
      <c r="I6">
        <v>28.6</v>
      </c>
      <c r="J6">
        <v>30.1</v>
      </c>
      <c r="K6">
        <v>30.7</v>
      </c>
      <c r="L6">
        <v>27</v>
      </c>
      <c r="M6">
        <v>26.8</v>
      </c>
      <c r="N6">
        <v>27.3</v>
      </c>
      <c r="O6" t="s">
        <v>64</v>
      </c>
    </row>
    <row r="7" spans="1:15" x14ac:dyDescent="0.25">
      <c r="A7" t="s">
        <v>35</v>
      </c>
      <c r="B7">
        <v>32.4</v>
      </c>
      <c r="C7">
        <v>32.200000000000003</v>
      </c>
      <c r="D7">
        <v>32.700000000000003</v>
      </c>
      <c r="E7">
        <v>31.9</v>
      </c>
      <c r="F7">
        <v>33.299999999999997</v>
      </c>
      <c r="G7">
        <v>35.6</v>
      </c>
      <c r="H7">
        <v>34.799999999999997</v>
      </c>
      <c r="I7">
        <v>35.799999999999997</v>
      </c>
      <c r="J7">
        <v>33.700000000000003</v>
      </c>
      <c r="K7">
        <v>30.4</v>
      </c>
      <c r="L7">
        <v>29.5</v>
      </c>
      <c r="M7">
        <v>29.5</v>
      </c>
      <c r="N7">
        <v>30.2</v>
      </c>
      <c r="O7" t="s">
        <v>63</v>
      </c>
    </row>
    <row r="8" spans="1:15" x14ac:dyDescent="0.25">
      <c r="A8" t="s">
        <v>65</v>
      </c>
      <c r="B8" s="37" t="s">
        <v>66</v>
      </c>
      <c r="C8" s="37" t="s">
        <v>66</v>
      </c>
      <c r="D8" s="37" t="s">
        <v>66</v>
      </c>
      <c r="E8" s="37" t="s">
        <v>66</v>
      </c>
      <c r="F8" s="37" t="s">
        <v>66</v>
      </c>
      <c r="G8" s="37" t="s">
        <v>66</v>
      </c>
      <c r="H8" s="37" t="s">
        <v>66</v>
      </c>
      <c r="I8" s="37" t="s">
        <v>66</v>
      </c>
      <c r="J8" s="37" t="s">
        <v>66</v>
      </c>
      <c r="K8" s="37" t="s">
        <v>66</v>
      </c>
      <c r="L8" s="37" t="s">
        <v>66</v>
      </c>
      <c r="M8" s="37" t="s">
        <v>66</v>
      </c>
      <c r="N8" s="37" t="s">
        <v>66</v>
      </c>
      <c r="O8" t="s">
        <v>63</v>
      </c>
    </row>
    <row r="9" spans="1:15" x14ac:dyDescent="0.25">
      <c r="A9" t="s">
        <v>36</v>
      </c>
      <c r="B9">
        <v>15.7</v>
      </c>
      <c r="C9">
        <v>15.8</v>
      </c>
      <c r="D9">
        <v>16.399999999999999</v>
      </c>
      <c r="E9">
        <v>15.6</v>
      </c>
      <c r="F9">
        <v>16.399999999999999</v>
      </c>
      <c r="G9">
        <v>15.4</v>
      </c>
      <c r="H9">
        <v>15.8</v>
      </c>
      <c r="I9">
        <v>14.8</v>
      </c>
      <c r="J9">
        <v>13.3</v>
      </c>
      <c r="K9">
        <v>13.7</v>
      </c>
      <c r="L9">
        <v>12.9</v>
      </c>
      <c r="M9">
        <v>13</v>
      </c>
      <c r="N9">
        <v>15.2</v>
      </c>
      <c r="O9" t="s">
        <v>63</v>
      </c>
    </row>
    <row r="10" spans="1:15" x14ac:dyDescent="0.25">
      <c r="A10" t="s">
        <v>67</v>
      </c>
    </row>
    <row r="11" spans="1:15" x14ac:dyDescent="0.25">
      <c r="A11" t="s">
        <v>66</v>
      </c>
      <c r="B11" t="s">
        <v>63</v>
      </c>
    </row>
    <row r="12" spans="1:15" x14ac:dyDescent="0.25">
      <c r="A12" s="45" t="s">
        <v>119</v>
      </c>
      <c r="B12" s="45" t="s">
        <v>68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E5F02-2427-4AC3-A329-20F0F73D16B7}">
  <dimension ref="A1:V14"/>
  <sheetViews>
    <sheetView workbookViewId="0">
      <selection activeCell="B5" sqref="B5"/>
    </sheetView>
  </sheetViews>
  <sheetFormatPr defaultRowHeight="15" x14ac:dyDescent="0.25"/>
  <cols>
    <col min="1" max="1" width="20.7109375" bestFit="1" customWidth="1"/>
  </cols>
  <sheetData>
    <row r="1" spans="1:22" x14ac:dyDescent="0.25">
      <c r="A1" t="s">
        <v>93</v>
      </c>
      <c r="B1" s="45" t="s">
        <v>120</v>
      </c>
    </row>
    <row r="2" spans="1:22" x14ac:dyDescent="0.25">
      <c r="B2" s="46">
        <v>1997</v>
      </c>
      <c r="C2" s="46">
        <v>1998</v>
      </c>
      <c r="D2" s="46">
        <v>1999</v>
      </c>
      <c r="E2" s="46">
        <v>2000</v>
      </c>
      <c r="F2" s="46">
        <v>2001</v>
      </c>
      <c r="G2" s="46">
        <v>2002</v>
      </c>
      <c r="H2" s="46">
        <v>2003</v>
      </c>
      <c r="I2" s="46">
        <v>2004</v>
      </c>
      <c r="J2" s="46">
        <v>2005</v>
      </c>
      <c r="K2" s="46">
        <v>2006</v>
      </c>
      <c r="L2" s="46">
        <v>2007</v>
      </c>
      <c r="M2" s="46">
        <v>2008</v>
      </c>
      <c r="N2" s="46">
        <v>2009</v>
      </c>
      <c r="O2" s="46">
        <v>2010</v>
      </c>
      <c r="P2" s="46">
        <v>2011</v>
      </c>
      <c r="Q2" s="46">
        <v>2012</v>
      </c>
      <c r="R2" s="46">
        <v>2013</v>
      </c>
      <c r="S2" s="46">
        <v>2014</v>
      </c>
      <c r="T2" s="46">
        <v>2015</v>
      </c>
      <c r="U2" s="46">
        <v>2016</v>
      </c>
      <c r="V2" s="39">
        <v>2017</v>
      </c>
    </row>
    <row r="3" spans="1:22" s="47" customFormat="1" x14ac:dyDescent="0.25">
      <c r="A3" s="46" t="s">
        <v>33</v>
      </c>
      <c r="B3" s="47">
        <f>'Modal split (transport)'!B4</f>
        <v>79.599999999999994</v>
      </c>
      <c r="C3" s="47">
        <f>'Modal split (transport)'!C4</f>
        <v>79.599999999999994</v>
      </c>
      <c r="D3" s="47">
        <f>'Modal split (transport)'!D4</f>
        <v>80.099999999999994</v>
      </c>
      <c r="E3" s="47">
        <f>'Modal split (transport)'!E4</f>
        <v>79.599999999999994</v>
      </c>
      <c r="F3" s="47">
        <f>'Modal split (transport)'!F4</f>
        <v>79.2</v>
      </c>
      <c r="G3" s="47">
        <f>'Modal split (transport)'!G4</f>
        <v>79.099999999999994</v>
      </c>
      <c r="H3" s="47">
        <f>'Modal split (transport)'!H4</f>
        <v>79.099999999999994</v>
      </c>
      <c r="I3" s="47">
        <f>'Modal split (transport)'!I4</f>
        <v>79.3</v>
      </c>
      <c r="J3" s="47">
        <f>'Modal split (transport)'!J4</f>
        <v>79.099999999999994</v>
      </c>
      <c r="K3" s="47">
        <f>'Modal split (transport)'!K4</f>
        <v>79.099999999999994</v>
      </c>
      <c r="L3" s="47">
        <f>'Modal split (transport)'!L4</f>
        <v>79.599999999999994</v>
      </c>
      <c r="M3" s="47">
        <f>'Modal split (transport)'!M4</f>
        <v>79.8</v>
      </c>
      <c r="N3" s="47">
        <f>'Modal split (transport)'!N4</f>
        <v>80.099999999999994</v>
      </c>
      <c r="O3" s="47">
        <f>'Modal split (transport)'!O4</f>
        <v>79.7</v>
      </c>
      <c r="P3" s="47">
        <f>'Modal split (transport)'!P4</f>
        <v>80</v>
      </c>
      <c r="Q3" s="47">
        <f>'Modal split (transport)'!Q4</f>
        <v>80</v>
      </c>
      <c r="R3" s="47">
        <f>'Modal split (transport)'!R4</f>
        <v>79.900000000000006</v>
      </c>
      <c r="S3" s="47">
        <f>'Modal split (transport)'!S4</f>
        <v>80.599999999999994</v>
      </c>
      <c r="T3" s="47">
        <f>'Modal split (transport)'!T4</f>
        <v>80.900000000000006</v>
      </c>
      <c r="U3" s="47">
        <f>'Modal split (transport)'!U4</f>
        <v>81.400000000000006</v>
      </c>
      <c r="V3" s="47">
        <f>'Modal split (transport)'!V4</f>
        <v>81.5</v>
      </c>
    </row>
    <row r="4" spans="1:22" s="47" customFormat="1" x14ac:dyDescent="0.25">
      <c r="A4" s="46" t="s">
        <v>34</v>
      </c>
      <c r="B4" s="47">
        <f>'Modal split (transport)'!B5</f>
        <v>82</v>
      </c>
      <c r="C4" s="47">
        <f>'Modal split (transport)'!C5</f>
        <v>82.7</v>
      </c>
      <c r="D4" s="47">
        <f>'Modal split (transport)'!D5</f>
        <v>83.3</v>
      </c>
      <c r="E4" s="47">
        <f>'Modal split (transport)'!E5</f>
        <v>83.4</v>
      </c>
      <c r="F4" s="47">
        <f>'Modal split (transport)'!F5</f>
        <v>83.8</v>
      </c>
      <c r="G4" s="47">
        <f>'Modal split (transport)'!G5</f>
        <v>84.1</v>
      </c>
      <c r="H4" s="47">
        <f>'Modal split (transport)'!H5</f>
        <v>84.4</v>
      </c>
      <c r="I4" s="47">
        <f>'Modal split (transport)'!I5</f>
        <v>84.8</v>
      </c>
      <c r="J4" s="47">
        <f>'Modal split (transport)'!J5</f>
        <v>84.9</v>
      </c>
      <c r="K4" s="47">
        <f>'Modal split (transport)'!K5</f>
        <v>84.9</v>
      </c>
      <c r="L4" s="47">
        <f>'Modal split (transport)'!L5</f>
        <v>84.9</v>
      </c>
      <c r="M4" s="47">
        <f>'Modal split (transport)'!M5</f>
        <v>84.5</v>
      </c>
      <c r="N4" s="47">
        <f>'Modal split (transport)'!N5</f>
        <v>84.9</v>
      </c>
      <c r="O4" s="47">
        <f>'Modal split (transport)'!O5</f>
        <v>84.9</v>
      </c>
      <c r="P4" s="47">
        <f>'Modal split (transport)'!P5</f>
        <v>85.1</v>
      </c>
      <c r="Q4" s="47">
        <f>'Modal split (transport)'!Q5</f>
        <v>84.9</v>
      </c>
      <c r="R4" s="47">
        <f>'Modal split (transport)'!R5</f>
        <v>84.9</v>
      </c>
      <c r="S4" s="47">
        <f>'Modal split (transport)'!S5</f>
        <v>85.2</v>
      </c>
      <c r="T4" s="47">
        <f>'Modal split (transport)'!T5</f>
        <v>85</v>
      </c>
      <c r="U4" s="47">
        <f>'Modal split (transport)'!U5</f>
        <v>82.5</v>
      </c>
      <c r="V4" s="47">
        <f>'Modal split (transport)'!V5</f>
        <v>84.2</v>
      </c>
    </row>
    <row r="5" spans="1:22" s="47" customFormat="1" x14ac:dyDescent="0.25">
      <c r="A5" s="46" t="s">
        <v>35</v>
      </c>
      <c r="B5" s="47">
        <v>83.9</v>
      </c>
      <c r="C5" s="47">
        <v>83.9</v>
      </c>
      <c r="D5" s="47">
        <v>83.9</v>
      </c>
      <c r="E5" s="47">
        <v>85.4</v>
      </c>
      <c r="F5" s="47">
        <v>85.4</v>
      </c>
      <c r="G5" s="47">
        <v>85.4</v>
      </c>
      <c r="H5" s="47">
        <v>85.5</v>
      </c>
      <c r="I5" s="47">
        <v>85.8</v>
      </c>
      <c r="J5" s="47">
        <v>85.6</v>
      </c>
      <c r="K5" s="47">
        <v>85.1</v>
      </c>
      <c r="L5" s="47">
        <v>84.9</v>
      </c>
      <c r="M5" s="47">
        <v>84.3</v>
      </c>
      <c r="N5" s="47">
        <v>84.1</v>
      </c>
      <c r="O5" s="47">
        <v>84</v>
      </c>
      <c r="P5" s="47">
        <v>83.8</v>
      </c>
      <c r="Q5" s="47">
        <v>83.6</v>
      </c>
      <c r="R5" s="47">
        <v>83.4</v>
      </c>
      <c r="S5" s="47">
        <v>83.5</v>
      </c>
      <c r="T5" s="47">
        <v>83.2</v>
      </c>
      <c r="U5" s="47">
        <v>83.5</v>
      </c>
      <c r="V5" s="47">
        <v>83.3</v>
      </c>
    </row>
    <row r="6" spans="1:22" s="47" customFormat="1" x14ac:dyDescent="0.25">
      <c r="A6" s="46" t="s">
        <v>65</v>
      </c>
      <c r="B6" s="47">
        <v>88.6</v>
      </c>
      <c r="C6" s="47">
        <v>88.6</v>
      </c>
      <c r="D6" s="47">
        <v>88.8</v>
      </c>
      <c r="E6" s="47">
        <v>88.6</v>
      </c>
      <c r="F6" s="47">
        <v>88.6</v>
      </c>
      <c r="G6" s="47">
        <v>88.6</v>
      </c>
      <c r="H6" s="47">
        <v>88.6</v>
      </c>
      <c r="I6" s="47">
        <v>88.6</v>
      </c>
      <c r="J6" s="47">
        <v>88.6</v>
      </c>
      <c r="K6" s="47">
        <v>88.6</v>
      </c>
      <c r="L6" s="47">
        <v>88.6</v>
      </c>
      <c r="M6" s="47">
        <v>88.6</v>
      </c>
      <c r="N6" s="47">
        <v>88.6</v>
      </c>
      <c r="O6" s="47">
        <v>88.6</v>
      </c>
      <c r="P6" s="47">
        <v>88.6</v>
      </c>
      <c r="Q6" s="47">
        <v>88.6</v>
      </c>
      <c r="R6" s="47">
        <v>88.6</v>
      </c>
      <c r="S6" s="47">
        <v>88.6</v>
      </c>
      <c r="T6" s="47">
        <v>88.6</v>
      </c>
      <c r="U6" s="47">
        <v>88.6</v>
      </c>
      <c r="V6" s="47">
        <v>88.1</v>
      </c>
    </row>
    <row r="7" spans="1:22" s="47" customFormat="1" x14ac:dyDescent="0.25">
      <c r="A7" s="46" t="s">
        <v>36</v>
      </c>
      <c r="B7" s="47">
        <v>87.6</v>
      </c>
      <c r="C7" s="47">
        <v>87.8</v>
      </c>
      <c r="D7" s="47">
        <v>87.7</v>
      </c>
      <c r="E7" s="47">
        <v>88.3</v>
      </c>
      <c r="F7" s="47">
        <v>88.5</v>
      </c>
      <c r="G7" s="47">
        <v>89</v>
      </c>
      <c r="H7" s="47">
        <v>88.9</v>
      </c>
      <c r="I7" s="47">
        <v>88.8</v>
      </c>
      <c r="J7" s="47">
        <v>88.5</v>
      </c>
      <c r="K7" s="47">
        <v>88.6</v>
      </c>
      <c r="L7" s="47">
        <v>88.7</v>
      </c>
      <c r="M7" s="47">
        <v>88.5</v>
      </c>
      <c r="N7" s="47">
        <v>88.6</v>
      </c>
      <c r="O7" s="47">
        <v>88.3</v>
      </c>
      <c r="P7" s="47">
        <v>88.4</v>
      </c>
      <c r="Q7" s="47">
        <v>89.8</v>
      </c>
      <c r="R7" s="47">
        <v>89.8</v>
      </c>
      <c r="S7" s="47">
        <v>89.8</v>
      </c>
      <c r="T7" s="47">
        <v>89.4</v>
      </c>
      <c r="U7" s="47">
        <v>89</v>
      </c>
      <c r="V7" s="47">
        <v>89.5</v>
      </c>
    </row>
    <row r="9" spans="1:22" x14ac:dyDescent="0.25">
      <c r="A9" s="46" t="s">
        <v>94</v>
      </c>
    </row>
    <row r="10" spans="1:22" x14ac:dyDescent="0.25">
      <c r="A10" s="42" t="s">
        <v>33</v>
      </c>
      <c r="B10" s="43">
        <v>8.3000000000000007</v>
      </c>
      <c r="C10" s="43">
        <v>8.5</v>
      </c>
      <c r="D10" s="43">
        <v>8.3000000000000007</v>
      </c>
      <c r="E10" s="43">
        <v>8.6999999999999993</v>
      </c>
      <c r="F10" s="43">
        <v>9.1</v>
      </c>
      <c r="G10" s="43">
        <v>9.1999999999999993</v>
      </c>
      <c r="H10" s="43">
        <v>9.3000000000000007</v>
      </c>
      <c r="I10" s="43">
        <v>9.3000000000000007</v>
      </c>
      <c r="J10" s="43">
        <v>9.5</v>
      </c>
      <c r="K10" s="43">
        <v>9.6999999999999993</v>
      </c>
      <c r="L10" s="43">
        <v>9.6999999999999993</v>
      </c>
      <c r="M10" s="43">
        <v>9.6999999999999993</v>
      </c>
      <c r="N10" s="43">
        <v>9.5</v>
      </c>
      <c r="O10" s="43">
        <v>9.8000000000000007</v>
      </c>
      <c r="P10" s="44">
        <v>10</v>
      </c>
      <c r="Q10" s="43">
        <v>10.199999999999999</v>
      </c>
      <c r="R10" s="43">
        <v>10.3</v>
      </c>
      <c r="S10" s="43">
        <v>9.6999999999999993</v>
      </c>
      <c r="T10" s="43">
        <v>9.3000000000000007</v>
      </c>
      <c r="U10" s="43">
        <v>8.8000000000000007</v>
      </c>
      <c r="V10" s="43">
        <v>8.6</v>
      </c>
    </row>
    <row r="11" spans="1:22" x14ac:dyDescent="0.25">
      <c r="A11" s="42" t="s">
        <v>34</v>
      </c>
      <c r="B11" s="43">
        <v>5.3</v>
      </c>
      <c r="C11" s="43">
        <v>5.2</v>
      </c>
      <c r="D11" s="43">
        <v>5.2</v>
      </c>
      <c r="E11" s="43">
        <v>5.0999999999999996</v>
      </c>
      <c r="F11" s="43">
        <v>4.8</v>
      </c>
      <c r="G11" s="43">
        <v>4.8</v>
      </c>
      <c r="H11" s="43">
        <v>4.7</v>
      </c>
      <c r="I11" s="43">
        <v>4.7</v>
      </c>
      <c r="J11" s="43">
        <v>4.8</v>
      </c>
      <c r="K11" s="43">
        <v>4.8</v>
      </c>
      <c r="L11" s="44">
        <v>5</v>
      </c>
      <c r="M11" s="43">
        <v>5.4</v>
      </c>
      <c r="N11" s="43">
        <v>5.0999999999999996</v>
      </c>
      <c r="O11" s="43">
        <v>5.2</v>
      </c>
      <c r="P11" s="44">
        <v>5</v>
      </c>
      <c r="Q11" s="43">
        <v>5.3</v>
      </c>
      <c r="R11" s="43">
        <v>5.3</v>
      </c>
      <c r="S11" s="44">
        <v>5</v>
      </c>
      <c r="T11" s="43">
        <v>5.3</v>
      </c>
      <c r="U11" s="43">
        <v>5.6</v>
      </c>
      <c r="V11" s="43">
        <v>5.4</v>
      </c>
    </row>
    <row r="12" spans="1:22" x14ac:dyDescent="0.25">
      <c r="A12" s="42" t="s">
        <v>35</v>
      </c>
      <c r="B12" s="43">
        <v>6.7</v>
      </c>
      <c r="C12" s="43">
        <v>6.8</v>
      </c>
      <c r="D12" s="43">
        <v>7.1</v>
      </c>
      <c r="E12" s="43">
        <v>6.9</v>
      </c>
      <c r="F12" s="43">
        <v>7.3</v>
      </c>
      <c r="G12" s="43">
        <v>7.2</v>
      </c>
      <c r="H12" s="43">
        <v>7.1</v>
      </c>
      <c r="I12" s="43">
        <v>6.9</v>
      </c>
      <c r="J12" s="43">
        <v>7.1</v>
      </c>
      <c r="K12" s="43">
        <v>7.7</v>
      </c>
      <c r="L12" s="44">
        <v>8</v>
      </c>
      <c r="M12" s="43">
        <v>8.6999999999999993</v>
      </c>
      <c r="N12" s="43">
        <v>8.8000000000000007</v>
      </c>
      <c r="O12" s="43">
        <v>8.6999999999999993</v>
      </c>
      <c r="P12" s="43">
        <v>8.6999999999999993</v>
      </c>
      <c r="Q12" s="43">
        <v>9.1</v>
      </c>
      <c r="R12" s="43">
        <v>9.1</v>
      </c>
      <c r="S12" s="43">
        <v>9.1999999999999993</v>
      </c>
      <c r="T12" s="43">
        <v>9.5</v>
      </c>
      <c r="U12" s="43">
        <v>9.3000000000000007</v>
      </c>
      <c r="V12" s="43">
        <v>9.6</v>
      </c>
    </row>
    <row r="13" spans="1:22" x14ac:dyDescent="0.25">
      <c r="A13" s="42" t="s">
        <v>65</v>
      </c>
      <c r="B13" s="48" t="s">
        <v>66</v>
      </c>
      <c r="C13" s="48" t="s">
        <v>66</v>
      </c>
      <c r="D13" s="48" t="s">
        <v>66</v>
      </c>
      <c r="E13" s="48" t="s">
        <v>66</v>
      </c>
      <c r="F13" s="48" t="s">
        <v>66</v>
      </c>
      <c r="G13" s="48" t="s">
        <v>66</v>
      </c>
      <c r="H13" s="48" t="s">
        <v>66</v>
      </c>
      <c r="I13" s="48" t="s">
        <v>66</v>
      </c>
      <c r="J13" s="48" t="s">
        <v>66</v>
      </c>
      <c r="K13" s="48" t="s">
        <v>66</v>
      </c>
      <c r="L13" s="48" t="s">
        <v>66</v>
      </c>
      <c r="M13" s="48" t="s">
        <v>66</v>
      </c>
      <c r="N13" s="48" t="s">
        <v>66</v>
      </c>
      <c r="O13" s="48" t="s">
        <v>66</v>
      </c>
      <c r="P13" s="48" t="s">
        <v>66</v>
      </c>
      <c r="Q13" s="48" t="s">
        <v>66</v>
      </c>
      <c r="R13" s="48" t="s">
        <v>66</v>
      </c>
      <c r="S13" s="48" t="s">
        <v>66</v>
      </c>
      <c r="T13" s="48" t="s">
        <v>66</v>
      </c>
      <c r="U13" s="48" t="s">
        <v>66</v>
      </c>
      <c r="V13" s="48" t="s">
        <v>66</v>
      </c>
    </row>
    <row r="14" spans="1:22" x14ac:dyDescent="0.25">
      <c r="A14" s="42" t="s">
        <v>36</v>
      </c>
      <c r="B14" s="43">
        <v>4.5999999999999996</v>
      </c>
      <c r="C14" s="43">
        <v>4.5999999999999996</v>
      </c>
      <c r="D14" s="43">
        <v>5.0999999999999996</v>
      </c>
      <c r="E14" s="43">
        <v>4.5</v>
      </c>
      <c r="F14" s="43">
        <v>4.5</v>
      </c>
      <c r="G14" s="43">
        <v>4.0999999999999996</v>
      </c>
      <c r="H14" s="43">
        <v>4.0999999999999996</v>
      </c>
      <c r="I14" s="43">
        <v>4.3</v>
      </c>
      <c r="J14" s="43">
        <v>4.5</v>
      </c>
      <c r="K14" s="43">
        <v>4.5999999999999996</v>
      </c>
      <c r="L14" s="43">
        <v>4.5999999999999996</v>
      </c>
      <c r="M14" s="43">
        <v>4.8</v>
      </c>
      <c r="N14" s="43">
        <v>4.7</v>
      </c>
      <c r="O14" s="43">
        <v>4.8</v>
      </c>
      <c r="P14" s="43">
        <v>4.5</v>
      </c>
      <c r="Q14" s="43">
        <v>4.5999999999999996</v>
      </c>
      <c r="R14" s="43">
        <v>4.8</v>
      </c>
      <c r="S14" s="43">
        <v>4.9000000000000004</v>
      </c>
      <c r="T14" s="43">
        <v>4.9000000000000004</v>
      </c>
      <c r="U14" s="43">
        <v>5.0999999999999996</v>
      </c>
      <c r="V14" s="43">
        <v>4.8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8AD62-3324-4F88-98C5-D479727E0D52}">
  <dimension ref="A1:V8"/>
  <sheetViews>
    <sheetView workbookViewId="0">
      <selection activeCell="K28" sqref="K28"/>
    </sheetView>
  </sheetViews>
  <sheetFormatPr defaultRowHeight="15" x14ac:dyDescent="0.25"/>
  <sheetData>
    <row r="1" spans="1:22" x14ac:dyDescent="0.25">
      <c r="B1" s="45" t="s">
        <v>118</v>
      </c>
    </row>
    <row r="3" spans="1:22" x14ac:dyDescent="0.25">
      <c r="B3" s="42" t="s">
        <v>85</v>
      </c>
      <c r="C3" s="42" t="s">
        <v>86</v>
      </c>
      <c r="D3" s="42" t="s">
        <v>87</v>
      </c>
      <c r="E3" s="42" t="s">
        <v>88</v>
      </c>
      <c r="F3" s="42" t="s">
        <v>89</v>
      </c>
      <c r="G3" s="42" t="s">
        <v>90</v>
      </c>
      <c r="H3" s="42" t="s">
        <v>91</v>
      </c>
      <c r="I3" s="42" t="s">
        <v>92</v>
      </c>
      <c r="J3" s="42" t="s">
        <v>50</v>
      </c>
      <c r="K3" s="42" t="s">
        <v>51</v>
      </c>
      <c r="L3" s="42" t="s">
        <v>52</v>
      </c>
      <c r="M3" s="42" t="s">
        <v>53</v>
      </c>
      <c r="N3" s="42" t="s">
        <v>54</v>
      </c>
      <c r="O3" s="42" t="s">
        <v>55</v>
      </c>
      <c r="P3" s="42" t="s">
        <v>56</v>
      </c>
      <c r="Q3" s="42" t="s">
        <v>57</v>
      </c>
      <c r="R3" s="42" t="s">
        <v>58</v>
      </c>
      <c r="S3" s="42" t="s">
        <v>59</v>
      </c>
      <c r="T3" s="42" t="s">
        <v>60</v>
      </c>
      <c r="U3" s="42" t="s">
        <v>61</v>
      </c>
      <c r="V3" s="42" t="s">
        <v>62</v>
      </c>
    </row>
    <row r="4" spans="1:22" x14ac:dyDescent="0.25">
      <c r="A4" s="42" t="s">
        <v>33</v>
      </c>
      <c r="B4" s="43">
        <v>79.599999999999994</v>
      </c>
      <c r="C4" s="43">
        <v>79.599999999999994</v>
      </c>
      <c r="D4" s="43">
        <v>80.099999999999994</v>
      </c>
      <c r="E4" s="43">
        <v>79.599999999999994</v>
      </c>
      <c r="F4" s="43">
        <v>79.2</v>
      </c>
      <c r="G4" s="43">
        <v>79.099999999999994</v>
      </c>
      <c r="H4" s="43">
        <v>79.099999999999994</v>
      </c>
      <c r="I4" s="43">
        <v>79.3</v>
      </c>
      <c r="J4" s="43">
        <v>79.099999999999994</v>
      </c>
      <c r="K4" s="43">
        <v>79.099999999999994</v>
      </c>
      <c r="L4" s="43">
        <v>79.599999999999994</v>
      </c>
      <c r="M4" s="43">
        <v>79.8</v>
      </c>
      <c r="N4" s="43">
        <v>80.099999999999994</v>
      </c>
      <c r="O4" s="43">
        <v>79.7</v>
      </c>
      <c r="P4" s="44">
        <v>80</v>
      </c>
      <c r="Q4" s="44">
        <v>80</v>
      </c>
      <c r="R4" s="43">
        <v>79.900000000000006</v>
      </c>
      <c r="S4" s="43">
        <v>80.599999999999994</v>
      </c>
      <c r="T4" s="43">
        <v>80.900000000000006</v>
      </c>
      <c r="U4" s="43">
        <v>81.400000000000006</v>
      </c>
      <c r="V4" s="43">
        <v>81.5</v>
      </c>
    </row>
    <row r="5" spans="1:22" x14ac:dyDescent="0.25">
      <c r="A5" s="42" t="s">
        <v>34</v>
      </c>
      <c r="B5" s="44">
        <v>82</v>
      </c>
      <c r="C5" s="43">
        <v>82.7</v>
      </c>
      <c r="D5" s="43">
        <v>83.3</v>
      </c>
      <c r="E5" s="43">
        <v>83.4</v>
      </c>
      <c r="F5" s="43">
        <v>83.8</v>
      </c>
      <c r="G5" s="43">
        <v>84.1</v>
      </c>
      <c r="H5" s="43">
        <v>84.4</v>
      </c>
      <c r="I5" s="43">
        <v>84.8</v>
      </c>
      <c r="J5" s="43">
        <v>84.9</v>
      </c>
      <c r="K5" s="43">
        <v>84.9</v>
      </c>
      <c r="L5" s="43">
        <v>84.9</v>
      </c>
      <c r="M5" s="43">
        <v>84.5</v>
      </c>
      <c r="N5" s="43">
        <v>84.9</v>
      </c>
      <c r="O5" s="43">
        <v>84.9</v>
      </c>
      <c r="P5" s="43">
        <v>85.1</v>
      </c>
      <c r="Q5" s="43">
        <v>84.9</v>
      </c>
      <c r="R5" s="43">
        <v>84.9</v>
      </c>
      <c r="S5" s="43">
        <v>85.2</v>
      </c>
      <c r="T5" s="44">
        <v>85</v>
      </c>
      <c r="U5" s="43">
        <v>82.5</v>
      </c>
      <c r="V5" s="43">
        <v>84.2</v>
      </c>
    </row>
    <row r="6" spans="1:22" x14ac:dyDescent="0.25">
      <c r="A6" s="42" t="s">
        <v>35</v>
      </c>
      <c r="B6" s="43">
        <v>83.9</v>
      </c>
      <c r="C6" s="43">
        <v>83.9</v>
      </c>
      <c r="D6" s="43">
        <v>83.9</v>
      </c>
      <c r="E6" s="43">
        <v>85.1</v>
      </c>
      <c r="F6" s="43">
        <v>85.1</v>
      </c>
      <c r="G6" s="43">
        <v>85.3</v>
      </c>
      <c r="H6" s="43">
        <v>85.5</v>
      </c>
      <c r="I6" s="43">
        <v>85.9</v>
      </c>
      <c r="J6" s="43">
        <v>85.9</v>
      </c>
      <c r="K6" s="43">
        <v>85.4</v>
      </c>
      <c r="L6" s="43">
        <v>85.2</v>
      </c>
      <c r="M6" s="43">
        <v>84.6</v>
      </c>
      <c r="N6" s="43">
        <v>84.5</v>
      </c>
      <c r="O6" s="44">
        <v>84</v>
      </c>
      <c r="P6" s="43">
        <v>83.8</v>
      </c>
      <c r="Q6" s="43">
        <v>83.6</v>
      </c>
      <c r="R6" s="43">
        <v>83.4</v>
      </c>
      <c r="S6" s="43">
        <v>83.5</v>
      </c>
      <c r="T6" s="43">
        <v>83.2</v>
      </c>
      <c r="U6" s="43">
        <v>83.5</v>
      </c>
      <c r="V6" s="43">
        <v>83.3</v>
      </c>
    </row>
    <row r="7" spans="1:22" x14ac:dyDescent="0.25">
      <c r="A7" s="42" t="s">
        <v>65</v>
      </c>
      <c r="B7" s="43">
        <v>88.6</v>
      </c>
      <c r="C7" s="43">
        <v>88.6</v>
      </c>
      <c r="D7" s="43">
        <v>88.8</v>
      </c>
      <c r="E7" s="43">
        <v>88.6</v>
      </c>
      <c r="F7" s="43">
        <v>88.6</v>
      </c>
      <c r="G7" s="43">
        <v>88.6</v>
      </c>
      <c r="H7" s="43">
        <v>88.6</v>
      </c>
      <c r="I7" s="43">
        <v>88.6</v>
      </c>
      <c r="J7" s="43">
        <v>88.6</v>
      </c>
      <c r="K7" s="43">
        <v>88.6</v>
      </c>
      <c r="L7" s="43">
        <v>88.6</v>
      </c>
      <c r="M7" s="43">
        <v>88.6</v>
      </c>
      <c r="N7" s="43">
        <v>88.6</v>
      </c>
      <c r="O7" s="43">
        <v>88.6</v>
      </c>
      <c r="P7" s="43">
        <v>88.6</v>
      </c>
      <c r="Q7" s="43">
        <v>88.6</v>
      </c>
      <c r="R7" s="43">
        <v>88.6</v>
      </c>
      <c r="S7" s="43">
        <v>88.6</v>
      </c>
      <c r="T7" s="43">
        <v>88.6</v>
      </c>
      <c r="U7" s="43">
        <v>88.6</v>
      </c>
      <c r="V7" s="43">
        <v>88.1</v>
      </c>
    </row>
    <row r="8" spans="1:22" x14ac:dyDescent="0.25">
      <c r="A8" s="42" t="s">
        <v>36</v>
      </c>
      <c r="B8" s="43">
        <v>87.6</v>
      </c>
      <c r="C8" s="43">
        <v>87.8</v>
      </c>
      <c r="D8" s="43">
        <v>87.7</v>
      </c>
      <c r="E8" s="43">
        <v>88.3</v>
      </c>
      <c r="F8" s="43">
        <v>88.5</v>
      </c>
      <c r="G8" s="44">
        <v>89</v>
      </c>
      <c r="H8" s="43">
        <v>88.9</v>
      </c>
      <c r="I8" s="43">
        <v>88.8</v>
      </c>
      <c r="J8" s="43">
        <v>88.5</v>
      </c>
      <c r="K8" s="43">
        <v>88.6</v>
      </c>
      <c r="L8" s="43">
        <v>88.7</v>
      </c>
      <c r="M8" s="43">
        <v>88.5</v>
      </c>
      <c r="N8" s="43">
        <v>88.6</v>
      </c>
      <c r="O8" s="43">
        <v>88.3</v>
      </c>
      <c r="P8" s="43">
        <v>88.4</v>
      </c>
      <c r="Q8" s="43">
        <v>89.8</v>
      </c>
      <c r="R8" s="43">
        <v>89.8</v>
      </c>
      <c r="S8" s="43">
        <v>89.8</v>
      </c>
      <c r="T8" s="43">
        <v>89.4</v>
      </c>
      <c r="U8" s="44">
        <v>89</v>
      </c>
      <c r="V8" s="43">
        <v>89.5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388C4-1423-4C05-8BC5-9C7B3A7B217C}">
  <dimension ref="A1:AC32"/>
  <sheetViews>
    <sheetView zoomScale="70" zoomScaleNormal="70" workbookViewId="0">
      <selection activeCell="K41" sqref="K41"/>
    </sheetView>
  </sheetViews>
  <sheetFormatPr defaultRowHeight="15" x14ac:dyDescent="0.25"/>
  <cols>
    <col min="1" max="1" width="14.5703125" customWidth="1"/>
  </cols>
  <sheetData>
    <row r="1" spans="1:29" x14ac:dyDescent="0.25">
      <c r="A1" t="s">
        <v>95</v>
      </c>
    </row>
    <row r="2" spans="1:29" x14ac:dyDescent="0.25">
      <c r="A2" t="s">
        <v>97</v>
      </c>
    </row>
    <row r="4" spans="1:29" x14ac:dyDescent="0.25">
      <c r="A4" s="45" t="s">
        <v>96</v>
      </c>
    </row>
    <row r="5" spans="1:29" x14ac:dyDescent="0.25">
      <c r="B5" s="52">
        <v>1990</v>
      </c>
      <c r="C5" s="52">
        <v>1991</v>
      </c>
      <c r="D5" s="52">
        <v>1992</v>
      </c>
      <c r="E5" s="52">
        <v>1993</v>
      </c>
      <c r="F5" s="52">
        <v>1994</v>
      </c>
      <c r="G5" s="52">
        <v>1995</v>
      </c>
      <c r="H5" s="52">
        <v>1996</v>
      </c>
      <c r="I5" s="52">
        <v>1997</v>
      </c>
      <c r="J5" s="52">
        <v>1998</v>
      </c>
      <c r="K5" s="52">
        <v>1999</v>
      </c>
      <c r="L5" s="52">
        <v>2000</v>
      </c>
      <c r="M5" s="52">
        <v>2001</v>
      </c>
      <c r="N5" s="52">
        <v>2002</v>
      </c>
      <c r="O5" s="52">
        <v>2003</v>
      </c>
      <c r="P5" s="52">
        <v>2004</v>
      </c>
      <c r="Q5" s="52">
        <v>2005</v>
      </c>
      <c r="R5" s="52">
        <v>2006</v>
      </c>
      <c r="S5" s="52">
        <v>2007</v>
      </c>
      <c r="T5" s="52">
        <v>2008</v>
      </c>
      <c r="U5" s="52">
        <v>2009</v>
      </c>
      <c r="V5" s="52">
        <v>2010</v>
      </c>
      <c r="W5" s="52">
        <v>2011</v>
      </c>
      <c r="X5" s="52">
        <v>2012</v>
      </c>
      <c r="Y5" s="52">
        <v>2013</v>
      </c>
      <c r="Z5" s="52">
        <v>2014</v>
      </c>
      <c r="AA5" s="52">
        <v>2015</v>
      </c>
      <c r="AB5" s="52">
        <v>2016</v>
      </c>
      <c r="AC5" s="52">
        <v>2017</v>
      </c>
    </row>
    <row r="6" spans="1:29" x14ac:dyDescent="0.25">
      <c r="A6" s="49" t="s">
        <v>33</v>
      </c>
      <c r="B6" s="56">
        <v>10751.89</v>
      </c>
      <c r="C6" s="56">
        <v>11264.02</v>
      </c>
      <c r="D6" s="56">
        <v>11464.91</v>
      </c>
      <c r="E6" s="56">
        <v>11515.16</v>
      </c>
      <c r="F6" s="43">
        <v>11942.1</v>
      </c>
      <c r="G6" s="56">
        <v>12075.09</v>
      </c>
      <c r="H6" s="43">
        <v>12336.1</v>
      </c>
      <c r="I6" s="56">
        <v>12534.86</v>
      </c>
      <c r="J6" s="56">
        <v>12543.37</v>
      </c>
      <c r="K6" s="56">
        <v>12575.19</v>
      </c>
      <c r="L6" s="44">
        <v>12468.96</v>
      </c>
      <c r="M6" s="44">
        <v>12521.56</v>
      </c>
      <c r="N6" s="44">
        <v>12688.35</v>
      </c>
      <c r="O6" s="44">
        <v>13150.14</v>
      </c>
      <c r="P6" s="44">
        <v>13376.91</v>
      </c>
      <c r="Q6" s="44">
        <v>13586.06</v>
      </c>
      <c r="R6" s="44">
        <v>13911.8</v>
      </c>
      <c r="S6" s="44">
        <v>14455.37</v>
      </c>
      <c r="T6" s="50">
        <v>14291.44</v>
      </c>
      <c r="U6" s="50">
        <v>13531.72</v>
      </c>
      <c r="V6" s="50">
        <v>13404.93</v>
      </c>
      <c r="W6" s="50">
        <v>13099.8</v>
      </c>
      <c r="X6" s="50">
        <v>12523.52</v>
      </c>
      <c r="Y6" s="50">
        <v>12329.57</v>
      </c>
      <c r="Z6" s="50">
        <v>12444.99</v>
      </c>
      <c r="AA6" s="50">
        <v>12721.62</v>
      </c>
      <c r="AB6" s="50">
        <v>13011.89</v>
      </c>
      <c r="AC6" s="50">
        <v>13208.82</v>
      </c>
    </row>
    <row r="7" spans="1:29" x14ac:dyDescent="0.25">
      <c r="A7" s="49" t="s">
        <v>34</v>
      </c>
      <c r="B7" s="56">
        <v>12097.37</v>
      </c>
      <c r="C7" s="56">
        <v>11729.92</v>
      </c>
      <c r="D7" s="56">
        <v>11645.06</v>
      </c>
      <c r="E7" s="56">
        <v>11191.38</v>
      </c>
      <c r="F7" s="56">
        <v>11546.55</v>
      </c>
      <c r="G7" s="56">
        <v>11343.45</v>
      </c>
      <c r="H7" s="43">
        <v>11342.8</v>
      </c>
      <c r="I7" s="56">
        <v>11901.23</v>
      </c>
      <c r="J7" s="56">
        <v>12029.97</v>
      </c>
      <c r="K7" s="56">
        <v>12233.78</v>
      </c>
      <c r="L7" s="44">
        <v>12114.41</v>
      </c>
      <c r="M7" s="44">
        <v>12229.6</v>
      </c>
      <c r="N7" s="44">
        <v>12410.93</v>
      </c>
      <c r="O7" s="44">
        <v>12610.31</v>
      </c>
      <c r="P7" s="44">
        <v>12944.8</v>
      </c>
      <c r="Q7" s="44">
        <v>12921</v>
      </c>
      <c r="R7" s="44">
        <v>13081.27</v>
      </c>
      <c r="S7" s="44">
        <v>13423</v>
      </c>
      <c r="T7" s="50">
        <v>12776.58</v>
      </c>
      <c r="U7" s="50">
        <v>12205.39</v>
      </c>
      <c r="V7" s="50">
        <v>12712.36</v>
      </c>
      <c r="W7" s="50">
        <v>12517.36</v>
      </c>
      <c r="X7" s="50">
        <v>12208.87</v>
      </c>
      <c r="Y7" s="50">
        <v>12003.06</v>
      </c>
      <c r="Z7" s="50">
        <v>10867.5</v>
      </c>
      <c r="AA7" s="50">
        <v>10858.28</v>
      </c>
      <c r="AB7" s="50">
        <v>12077.59</v>
      </c>
      <c r="AC7" s="50">
        <v>11484.02</v>
      </c>
    </row>
    <row r="8" spans="1:29" x14ac:dyDescent="0.25">
      <c r="A8" s="49" t="s">
        <v>35</v>
      </c>
      <c r="B8" s="56">
        <v>19020.009999999998</v>
      </c>
      <c r="C8" s="43">
        <v>18804.3</v>
      </c>
      <c r="D8" s="56">
        <v>19687.87</v>
      </c>
      <c r="E8" s="56">
        <v>18826.78</v>
      </c>
      <c r="F8" s="56">
        <v>19375.41</v>
      </c>
      <c r="G8" s="56">
        <v>19507.98</v>
      </c>
      <c r="H8" s="56">
        <v>19224.47</v>
      </c>
      <c r="I8" s="56">
        <v>19355.18</v>
      </c>
      <c r="J8" s="56">
        <v>19528.169999999998</v>
      </c>
      <c r="K8" s="56">
        <v>19923.78</v>
      </c>
      <c r="L8" s="44">
        <v>19722.64</v>
      </c>
      <c r="M8" s="44">
        <v>19888.66</v>
      </c>
      <c r="N8" s="44">
        <v>20322.13</v>
      </c>
      <c r="O8" s="44">
        <v>20575.03</v>
      </c>
      <c r="P8" s="44">
        <v>20887.03</v>
      </c>
      <c r="Q8" s="44">
        <v>21058.12</v>
      </c>
      <c r="R8" s="44">
        <v>20921.830000000002</v>
      </c>
      <c r="S8" s="44">
        <v>21160.28</v>
      </c>
      <c r="T8" s="50">
        <v>20639.18</v>
      </c>
      <c r="U8" s="50">
        <v>20229.009999999998</v>
      </c>
      <c r="V8" s="50">
        <v>20349.080000000002</v>
      </c>
      <c r="W8" s="50">
        <v>19905.150000000001</v>
      </c>
      <c r="X8" s="50">
        <v>18660.73</v>
      </c>
      <c r="Y8" s="50">
        <v>18205.25</v>
      </c>
      <c r="Z8" s="50">
        <v>17804.7</v>
      </c>
      <c r="AA8" s="50">
        <v>17844.400000000001</v>
      </c>
      <c r="AB8" s="50">
        <v>17041.87</v>
      </c>
      <c r="AC8" s="50">
        <v>16573.12</v>
      </c>
    </row>
    <row r="9" spans="1:29" x14ac:dyDescent="0.25">
      <c r="A9" s="49" t="s">
        <v>65</v>
      </c>
      <c r="B9" s="43">
        <v>619.9</v>
      </c>
      <c r="C9" s="56">
        <v>631.79</v>
      </c>
      <c r="D9" s="56">
        <v>642.36</v>
      </c>
      <c r="E9" s="56">
        <v>642.87</v>
      </c>
      <c r="F9" s="56">
        <v>645.59</v>
      </c>
      <c r="G9" s="56">
        <v>624.23</v>
      </c>
      <c r="H9" s="56">
        <v>614.65</v>
      </c>
      <c r="I9" s="56">
        <v>630.01</v>
      </c>
      <c r="J9" s="56">
        <v>633.37</v>
      </c>
      <c r="K9" s="56">
        <v>660.21</v>
      </c>
      <c r="L9" s="44">
        <v>662.63</v>
      </c>
      <c r="M9" s="44">
        <v>673.7</v>
      </c>
      <c r="N9" s="44">
        <v>677.61</v>
      </c>
      <c r="O9" s="44">
        <v>774.22</v>
      </c>
      <c r="P9" s="44">
        <v>827.73</v>
      </c>
      <c r="Q9" s="44">
        <v>836.33</v>
      </c>
      <c r="R9" s="44">
        <v>982.55</v>
      </c>
      <c r="S9" s="44">
        <v>1018.62</v>
      </c>
      <c r="T9" s="50">
        <v>962.54</v>
      </c>
      <c r="U9" s="50">
        <v>935.48</v>
      </c>
      <c r="V9" s="50">
        <v>890.19</v>
      </c>
      <c r="W9" s="50">
        <v>854.09</v>
      </c>
      <c r="X9" s="50">
        <v>844.31</v>
      </c>
      <c r="Y9" s="50">
        <v>859.99</v>
      </c>
      <c r="Z9" s="50">
        <v>862.09</v>
      </c>
      <c r="AA9" s="50">
        <v>894.81</v>
      </c>
      <c r="AB9" s="50">
        <v>975.24</v>
      </c>
      <c r="AC9" s="50">
        <v>1030.06</v>
      </c>
    </row>
    <row r="10" spans="1:29" x14ac:dyDescent="0.25">
      <c r="A10" s="49" t="s">
        <v>36</v>
      </c>
      <c r="B10" s="56">
        <v>10041.18</v>
      </c>
      <c r="C10" s="56">
        <v>9819.17</v>
      </c>
      <c r="D10" s="56">
        <v>10020.01</v>
      </c>
      <c r="E10" s="56">
        <v>10283.450000000001</v>
      </c>
      <c r="F10" s="56">
        <v>10221.52</v>
      </c>
      <c r="G10" s="56">
        <v>10946.15</v>
      </c>
      <c r="H10" s="56">
        <v>11542.69</v>
      </c>
      <c r="I10" s="56">
        <v>11824.95</v>
      </c>
      <c r="J10" s="56">
        <v>12209.22</v>
      </c>
      <c r="K10" s="56">
        <v>12872.63</v>
      </c>
      <c r="L10" s="44">
        <v>12104.3</v>
      </c>
      <c r="M10" s="44">
        <v>12403.02</v>
      </c>
      <c r="N10" s="44">
        <v>12335.32</v>
      </c>
      <c r="O10" s="44">
        <v>12825.94</v>
      </c>
      <c r="P10" s="44">
        <v>13033.41</v>
      </c>
      <c r="Q10" s="44">
        <v>13258.04</v>
      </c>
      <c r="R10" s="44">
        <v>13756.28</v>
      </c>
      <c r="S10" s="44">
        <v>14068.22</v>
      </c>
      <c r="T10" s="50">
        <v>13869.67</v>
      </c>
      <c r="U10" s="50">
        <v>13721.87</v>
      </c>
      <c r="V10" s="50">
        <v>14306.76</v>
      </c>
      <c r="W10" s="50">
        <v>14609.99</v>
      </c>
      <c r="X10" s="50">
        <v>14765.38</v>
      </c>
      <c r="Y10" s="50">
        <v>14683.19</v>
      </c>
      <c r="Z10" s="50">
        <v>14711.47</v>
      </c>
      <c r="AA10" s="50">
        <v>14274.98</v>
      </c>
      <c r="AB10" s="50">
        <v>13695.57</v>
      </c>
      <c r="AC10" s="50">
        <v>12473.95</v>
      </c>
    </row>
    <row r="11" spans="1:29" x14ac:dyDescent="0.25">
      <c r="A11" s="54" t="s">
        <v>17</v>
      </c>
      <c r="B11" s="53">
        <f t="shared" ref="B11" si="0">SUM(B6:B10)</f>
        <v>52530.350000000006</v>
      </c>
      <c r="C11" s="53">
        <f t="shared" ref="C11" si="1">SUM(C6:C10)</f>
        <v>52249.200000000004</v>
      </c>
      <c r="D11" s="53">
        <f t="shared" ref="D11" si="2">SUM(D6:D10)</f>
        <v>53460.21</v>
      </c>
      <c r="E11" s="53">
        <f t="shared" ref="E11" si="3">SUM(E6:E10)</f>
        <v>52459.64</v>
      </c>
      <c r="F11" s="53">
        <f t="shared" ref="F11" si="4">SUM(F6:F10)</f>
        <v>53731.17</v>
      </c>
      <c r="G11" s="53">
        <f t="shared" ref="G11" si="5">SUM(G6:G10)</f>
        <v>54496.900000000009</v>
      </c>
      <c r="H11" s="53">
        <f t="shared" ref="H11" si="6">SUM(H6:H10)</f>
        <v>55060.710000000006</v>
      </c>
      <c r="I11" s="53">
        <f t="shared" ref="I11" si="7">SUM(I6:I10)</f>
        <v>56246.23000000001</v>
      </c>
      <c r="J11" s="53">
        <f t="shared" ref="J11" si="8">SUM(J6:J10)</f>
        <v>56944.1</v>
      </c>
      <c r="K11" s="53">
        <f t="shared" ref="K11" si="9">SUM(K6:K10)</f>
        <v>58265.59</v>
      </c>
      <c r="L11" s="53">
        <f t="shared" ref="L11:S11" si="10">SUM(L6:L10)</f>
        <v>57072.939999999988</v>
      </c>
      <c r="M11" s="53">
        <f t="shared" si="10"/>
        <v>57716.539999999994</v>
      </c>
      <c r="N11" s="53">
        <f t="shared" si="10"/>
        <v>58434.340000000004</v>
      </c>
      <c r="O11" s="53">
        <f t="shared" si="10"/>
        <v>59935.64</v>
      </c>
      <c r="P11" s="53">
        <f t="shared" si="10"/>
        <v>61069.880000000005</v>
      </c>
      <c r="Q11" s="53">
        <f t="shared" si="10"/>
        <v>61659.549999999996</v>
      </c>
      <c r="R11" s="53">
        <f t="shared" si="10"/>
        <v>62653.73</v>
      </c>
      <c r="S11" s="53">
        <f t="shared" si="10"/>
        <v>64125.490000000005</v>
      </c>
      <c r="T11" s="53">
        <f>SUM(T6:T10)</f>
        <v>62539.409999999996</v>
      </c>
      <c r="U11" s="53">
        <f t="shared" ref="U11:AC11" si="11">SUM(U6:U10)</f>
        <v>60623.47</v>
      </c>
      <c r="V11" s="53">
        <f t="shared" si="11"/>
        <v>61663.320000000007</v>
      </c>
      <c r="W11" s="53">
        <f t="shared" si="11"/>
        <v>60986.389999999992</v>
      </c>
      <c r="X11" s="53">
        <f t="shared" si="11"/>
        <v>59002.80999999999</v>
      </c>
      <c r="Y11" s="53">
        <f t="shared" si="11"/>
        <v>58081.06</v>
      </c>
      <c r="Z11" s="53">
        <f t="shared" si="11"/>
        <v>56690.75</v>
      </c>
      <c r="AA11" s="53">
        <f t="shared" si="11"/>
        <v>56594.09</v>
      </c>
      <c r="AB11" s="53">
        <f t="shared" si="11"/>
        <v>56802.159999999996</v>
      </c>
      <c r="AC11" s="53">
        <f t="shared" si="11"/>
        <v>54769.97</v>
      </c>
    </row>
    <row r="13" spans="1:29" x14ac:dyDescent="0.25">
      <c r="A13" s="51" t="s">
        <v>98</v>
      </c>
    </row>
    <row r="14" spans="1:29" x14ac:dyDescent="0.25">
      <c r="B14" s="52">
        <v>1990</v>
      </c>
      <c r="C14" s="52">
        <v>1991</v>
      </c>
      <c r="D14" s="52">
        <v>1992</v>
      </c>
      <c r="E14" s="52">
        <v>1993</v>
      </c>
      <c r="F14" s="52">
        <v>1994</v>
      </c>
      <c r="G14" s="52">
        <v>1995</v>
      </c>
      <c r="H14" s="52">
        <v>1996</v>
      </c>
      <c r="I14" s="52">
        <v>1997</v>
      </c>
      <c r="J14" s="52">
        <v>1998</v>
      </c>
      <c r="K14" s="52">
        <v>1999</v>
      </c>
      <c r="L14" s="52">
        <v>2000</v>
      </c>
      <c r="M14" s="52">
        <v>2001</v>
      </c>
      <c r="N14" s="52">
        <v>2002</v>
      </c>
      <c r="O14" s="52">
        <v>2003</v>
      </c>
      <c r="P14" s="52">
        <v>2004</v>
      </c>
      <c r="Q14" s="52">
        <v>2005</v>
      </c>
      <c r="R14" s="52">
        <v>2006</v>
      </c>
      <c r="S14" s="52">
        <v>2007</v>
      </c>
      <c r="T14" s="52">
        <v>2008</v>
      </c>
      <c r="U14" s="52">
        <v>2009</v>
      </c>
      <c r="V14" s="52">
        <v>2010</v>
      </c>
      <c r="W14" s="52">
        <v>2011</v>
      </c>
      <c r="X14" s="52">
        <v>2012</v>
      </c>
      <c r="Y14" s="52">
        <v>2013</v>
      </c>
      <c r="Z14" s="52">
        <v>2014</v>
      </c>
      <c r="AA14" s="52">
        <v>2015</v>
      </c>
      <c r="AB14" s="52">
        <v>2016</v>
      </c>
      <c r="AC14" s="52">
        <v>2017</v>
      </c>
    </row>
    <row r="15" spans="1:29" x14ac:dyDescent="0.25">
      <c r="A15" s="49" t="s">
        <v>33</v>
      </c>
      <c r="B15" s="56">
        <v>1792.03</v>
      </c>
      <c r="C15" s="56">
        <v>1654.09</v>
      </c>
      <c r="D15" s="56">
        <v>1712.68</v>
      </c>
      <c r="E15" s="56">
        <v>1679.22</v>
      </c>
      <c r="F15" s="56">
        <v>1839.55</v>
      </c>
      <c r="G15" s="56">
        <v>1885.97</v>
      </c>
      <c r="H15" s="56">
        <v>1982.16</v>
      </c>
      <c r="I15" s="56">
        <v>2027.15</v>
      </c>
      <c r="J15" s="56">
        <v>2179.17</v>
      </c>
      <c r="K15" s="56">
        <v>2307.7800000000002</v>
      </c>
      <c r="L15" s="44">
        <v>2365.65</v>
      </c>
      <c r="M15" s="44">
        <v>2397.6999999999998</v>
      </c>
      <c r="N15" s="44">
        <v>2073.31</v>
      </c>
      <c r="O15" s="44">
        <v>2155.86</v>
      </c>
      <c r="P15" s="44">
        <v>2469.7399999999998</v>
      </c>
      <c r="Q15" s="44">
        <v>2594.89</v>
      </c>
      <c r="R15" s="44">
        <v>2601.23</v>
      </c>
      <c r="S15" s="44">
        <v>2665.96</v>
      </c>
      <c r="T15" s="50">
        <v>2661.71</v>
      </c>
      <c r="U15" s="50">
        <v>2326.46</v>
      </c>
      <c r="V15" s="50">
        <v>2427.73</v>
      </c>
      <c r="W15" s="50">
        <v>2498.14</v>
      </c>
      <c r="X15" s="50">
        <v>2522.5300000000002</v>
      </c>
      <c r="Y15" s="50">
        <v>2497.69</v>
      </c>
      <c r="Z15" s="50">
        <v>2707.14</v>
      </c>
      <c r="AA15" s="50">
        <v>2650.04</v>
      </c>
      <c r="AB15" s="50">
        <v>2850.19</v>
      </c>
      <c r="AC15" s="50">
        <v>2935.16</v>
      </c>
    </row>
    <row r="16" spans="1:29" x14ac:dyDescent="0.25">
      <c r="A16" s="49" t="s">
        <v>34</v>
      </c>
      <c r="B16" s="56">
        <v>1016.07</v>
      </c>
      <c r="C16" s="56">
        <v>956.13</v>
      </c>
      <c r="D16" s="56">
        <v>845.24</v>
      </c>
      <c r="E16" s="43">
        <v>794.3</v>
      </c>
      <c r="F16" s="56">
        <v>836.26</v>
      </c>
      <c r="G16" s="56">
        <v>904.44</v>
      </c>
      <c r="H16" s="56">
        <v>968.22</v>
      </c>
      <c r="I16" s="56">
        <v>1005.94</v>
      </c>
      <c r="J16" s="56">
        <v>1030.67</v>
      </c>
      <c r="K16" s="56">
        <v>1103.18</v>
      </c>
      <c r="L16" s="44">
        <v>1072.1500000000001</v>
      </c>
      <c r="M16" s="44">
        <v>1099.06</v>
      </c>
      <c r="N16" s="44">
        <v>1086.52</v>
      </c>
      <c r="O16" s="44">
        <v>1122.81</v>
      </c>
      <c r="P16" s="44">
        <v>1292.8900000000001</v>
      </c>
      <c r="Q16" s="44">
        <v>1300.9000000000001</v>
      </c>
      <c r="R16" s="44">
        <v>1446.49</v>
      </c>
      <c r="S16" s="44">
        <v>1669.31</v>
      </c>
      <c r="T16" s="50">
        <v>1806.91</v>
      </c>
      <c r="U16" s="50">
        <v>1583.12</v>
      </c>
      <c r="V16" s="50">
        <v>1667.22</v>
      </c>
      <c r="W16" s="50">
        <v>1972.84</v>
      </c>
      <c r="X16" s="50">
        <v>1904.18</v>
      </c>
      <c r="Y16" s="50">
        <v>1965.36</v>
      </c>
      <c r="Z16" s="50">
        <v>1936.65</v>
      </c>
      <c r="AA16" s="50">
        <v>1979.32</v>
      </c>
      <c r="AB16" s="50">
        <v>1983.9</v>
      </c>
      <c r="AC16" s="50">
        <v>2114.79</v>
      </c>
    </row>
    <row r="17" spans="1:29" x14ac:dyDescent="0.25">
      <c r="A17" s="49" t="s">
        <v>35</v>
      </c>
      <c r="B17" s="56">
        <v>1353.98</v>
      </c>
      <c r="C17" s="56">
        <v>1104.3800000000001</v>
      </c>
      <c r="D17" s="56">
        <v>914.79</v>
      </c>
      <c r="E17" s="56">
        <v>1248.17</v>
      </c>
      <c r="F17" s="56">
        <v>1370.14</v>
      </c>
      <c r="G17" s="56">
        <v>1457.87</v>
      </c>
      <c r="H17" s="56">
        <v>1497.21</v>
      </c>
      <c r="I17" s="56">
        <v>1583.37</v>
      </c>
      <c r="J17" s="56">
        <v>1698.01</v>
      </c>
      <c r="K17" s="56">
        <v>1906.98</v>
      </c>
      <c r="L17" s="44">
        <v>1954.67</v>
      </c>
      <c r="M17" s="44">
        <v>1898.3</v>
      </c>
      <c r="N17" s="44">
        <v>1635.3</v>
      </c>
      <c r="O17" s="44">
        <v>1589.75</v>
      </c>
      <c r="P17" s="44">
        <v>1797.37</v>
      </c>
      <c r="Q17" s="44">
        <v>1963.83</v>
      </c>
      <c r="R17" s="44">
        <v>2035.53</v>
      </c>
      <c r="S17" s="44">
        <v>2225.4</v>
      </c>
      <c r="T17" s="50">
        <v>2490.5700000000002</v>
      </c>
      <c r="U17" s="50">
        <v>2116.9899999999998</v>
      </c>
      <c r="V17" s="50">
        <v>2139.7600000000002</v>
      </c>
      <c r="W17" s="50">
        <v>2305.71</v>
      </c>
      <c r="X17" s="50">
        <v>2195.59</v>
      </c>
      <c r="Y17" s="50">
        <v>2271.39</v>
      </c>
      <c r="Z17" s="50">
        <v>2300.62</v>
      </c>
      <c r="AA17" s="50">
        <v>2198.7399999999998</v>
      </c>
      <c r="AB17" s="50">
        <v>2562.75</v>
      </c>
      <c r="AC17" s="50">
        <v>2791.07</v>
      </c>
    </row>
    <row r="18" spans="1:29" x14ac:dyDescent="0.25">
      <c r="A18" s="49" t="s">
        <v>65</v>
      </c>
      <c r="B18" s="56">
        <v>221.31</v>
      </c>
      <c r="C18" s="56">
        <v>223.66</v>
      </c>
      <c r="D18" s="56">
        <v>205.15</v>
      </c>
      <c r="E18" s="56">
        <v>197.11</v>
      </c>
      <c r="F18" s="56">
        <v>215.23</v>
      </c>
      <c r="G18" s="56">
        <v>237.93</v>
      </c>
      <c r="H18" s="56">
        <v>273.55</v>
      </c>
      <c r="I18" s="56">
        <v>294.31</v>
      </c>
      <c r="J18" s="56">
        <v>340.67</v>
      </c>
      <c r="K18" s="43">
        <v>366.1</v>
      </c>
      <c r="L18" s="44">
        <v>410.8</v>
      </c>
      <c r="M18" s="44">
        <v>351.75</v>
      </c>
      <c r="N18" s="44">
        <v>312.18</v>
      </c>
      <c r="O18" s="44">
        <v>335.5</v>
      </c>
      <c r="P18" s="44">
        <v>382.85</v>
      </c>
      <c r="Q18" s="44">
        <v>424.81</v>
      </c>
      <c r="R18" s="44">
        <v>503.65</v>
      </c>
      <c r="S18" s="44">
        <v>515.38</v>
      </c>
      <c r="T18" s="50">
        <v>431.04</v>
      </c>
      <c r="U18" s="50">
        <v>336.38</v>
      </c>
      <c r="V18" s="50">
        <v>380.09</v>
      </c>
      <c r="W18" s="50">
        <v>425.1</v>
      </c>
      <c r="X18" s="50">
        <v>445.48</v>
      </c>
      <c r="Y18" s="50">
        <v>502.81</v>
      </c>
      <c r="Z18" s="50">
        <v>564.35</v>
      </c>
      <c r="AA18" s="50">
        <v>679.73</v>
      </c>
      <c r="AB18" s="50">
        <v>924.68</v>
      </c>
      <c r="AC18" s="50">
        <v>1156.47</v>
      </c>
    </row>
    <row r="19" spans="1:29" x14ac:dyDescent="0.25">
      <c r="A19" s="49" t="s">
        <v>36</v>
      </c>
      <c r="B19" s="56">
        <v>649.04</v>
      </c>
      <c r="C19" s="56">
        <v>588.59</v>
      </c>
      <c r="D19" s="56">
        <v>631.29</v>
      </c>
      <c r="E19" s="56">
        <v>640.09</v>
      </c>
      <c r="F19" s="56">
        <v>622.57000000000005</v>
      </c>
      <c r="G19" s="43">
        <v>568.4</v>
      </c>
      <c r="H19" s="56">
        <v>674.22</v>
      </c>
      <c r="I19" s="44">
        <v>753</v>
      </c>
      <c r="J19" s="56">
        <v>804.74</v>
      </c>
      <c r="K19" s="56">
        <v>926.34</v>
      </c>
      <c r="L19" s="44">
        <v>894.07</v>
      </c>
      <c r="M19" s="44">
        <v>811.35</v>
      </c>
      <c r="N19" s="44">
        <v>713.01</v>
      </c>
      <c r="O19" s="44">
        <v>728.38</v>
      </c>
      <c r="P19" s="44">
        <v>818.14</v>
      </c>
      <c r="Q19" s="44">
        <v>918.67</v>
      </c>
      <c r="R19" s="44">
        <v>1104.8699999999999</v>
      </c>
      <c r="S19" s="44">
        <v>1143.6600000000001</v>
      </c>
      <c r="T19" s="50">
        <v>1131.8399999999999</v>
      </c>
      <c r="U19" s="50">
        <v>1094.47</v>
      </c>
      <c r="V19" s="50">
        <v>1312.34</v>
      </c>
      <c r="W19" s="50">
        <v>1410.53</v>
      </c>
      <c r="X19" s="50">
        <v>1541.62</v>
      </c>
      <c r="Y19" s="50">
        <v>1699.83</v>
      </c>
      <c r="Z19" s="50">
        <v>1797.07</v>
      </c>
      <c r="AA19" s="50">
        <v>1683.45</v>
      </c>
      <c r="AB19" s="50">
        <v>1599.07</v>
      </c>
      <c r="AC19" s="50">
        <v>1684.95</v>
      </c>
    </row>
    <row r="20" spans="1:29" x14ac:dyDescent="0.25">
      <c r="A20" s="54" t="s">
        <v>17</v>
      </c>
      <c r="B20" s="53">
        <f t="shared" ref="B20" si="12">SUM(B15:B19)</f>
        <v>5032.43</v>
      </c>
      <c r="C20" s="53">
        <f t="shared" ref="C20" si="13">SUM(C15:C19)</f>
        <v>4526.8499999999995</v>
      </c>
      <c r="D20" s="53">
        <f t="shared" ref="D20" si="14">SUM(D15:D19)</f>
        <v>4309.1499999999996</v>
      </c>
      <c r="E20" s="53">
        <f t="shared" ref="E20" si="15">SUM(E15:E19)</f>
        <v>4558.8900000000003</v>
      </c>
      <c r="F20" s="53">
        <f t="shared" ref="F20" si="16">SUM(F15:F19)</f>
        <v>4883.7499999999991</v>
      </c>
      <c r="G20" s="53">
        <f t="shared" ref="G20" si="17">SUM(G15:G19)</f>
        <v>5054.6099999999997</v>
      </c>
      <c r="H20" s="53">
        <f t="shared" ref="H20" si="18">SUM(H15:H19)</f>
        <v>5395.3600000000006</v>
      </c>
      <c r="I20" s="53">
        <f t="shared" ref="I20" si="19">SUM(I15:I19)</f>
        <v>5663.77</v>
      </c>
      <c r="J20" s="53">
        <f t="shared" ref="J20" si="20">SUM(J15:J19)</f>
        <v>6053.26</v>
      </c>
      <c r="K20" s="53">
        <f t="shared" ref="K20" si="21">SUM(K15:K19)</f>
        <v>6610.380000000001</v>
      </c>
      <c r="L20" s="53">
        <f t="shared" ref="L20:S20" si="22">SUM(L15:L19)</f>
        <v>6697.34</v>
      </c>
      <c r="M20" s="53">
        <f t="shared" si="22"/>
        <v>6558.16</v>
      </c>
      <c r="N20" s="53">
        <f t="shared" si="22"/>
        <v>5820.3200000000006</v>
      </c>
      <c r="O20" s="53">
        <f t="shared" si="22"/>
        <v>5932.3</v>
      </c>
      <c r="P20" s="53">
        <f t="shared" si="22"/>
        <v>6760.9900000000007</v>
      </c>
      <c r="Q20" s="53">
        <f t="shared" si="22"/>
        <v>7203.1</v>
      </c>
      <c r="R20" s="53">
        <f t="shared" si="22"/>
        <v>7691.7699999999995</v>
      </c>
      <c r="S20" s="53">
        <f t="shared" si="22"/>
        <v>8219.7100000000009</v>
      </c>
      <c r="T20" s="53">
        <f>SUM(T15:T19)</f>
        <v>8522.07</v>
      </c>
      <c r="U20" s="53">
        <f t="shared" ref="U20:AC20" si="23">SUM(U15:U19)</f>
        <v>7457.42</v>
      </c>
      <c r="V20" s="53">
        <f t="shared" si="23"/>
        <v>7927.14</v>
      </c>
      <c r="W20" s="53">
        <f t="shared" si="23"/>
        <v>8612.32</v>
      </c>
      <c r="X20" s="53">
        <f t="shared" si="23"/>
        <v>8609.4000000000015</v>
      </c>
      <c r="Y20" s="53">
        <f t="shared" si="23"/>
        <v>8937.0800000000017</v>
      </c>
      <c r="Z20" s="53">
        <f t="shared" si="23"/>
        <v>9305.83</v>
      </c>
      <c r="AA20" s="53">
        <f t="shared" si="23"/>
        <v>9191.2800000000007</v>
      </c>
      <c r="AB20" s="53">
        <f t="shared" si="23"/>
        <v>9920.59</v>
      </c>
      <c r="AC20" s="53">
        <f t="shared" si="23"/>
        <v>10682.44</v>
      </c>
    </row>
    <row r="22" spans="1:29" x14ac:dyDescent="0.25">
      <c r="A22" s="51" t="s">
        <v>99</v>
      </c>
    </row>
    <row r="23" spans="1:29" x14ac:dyDescent="0.25">
      <c r="B23" s="52">
        <v>1990</v>
      </c>
      <c r="C23" s="52">
        <v>1991</v>
      </c>
      <c r="D23" s="52">
        <v>1992</v>
      </c>
      <c r="E23" s="52">
        <v>1993</v>
      </c>
      <c r="F23" s="52">
        <v>1994</v>
      </c>
      <c r="G23" s="52">
        <v>1995</v>
      </c>
      <c r="H23" s="52">
        <v>1996</v>
      </c>
      <c r="I23" s="52">
        <v>1997</v>
      </c>
      <c r="J23" s="52">
        <v>1998</v>
      </c>
      <c r="K23" s="52">
        <v>1999</v>
      </c>
      <c r="L23" s="52">
        <v>2000</v>
      </c>
      <c r="M23" s="52">
        <v>2001</v>
      </c>
      <c r="N23" s="52">
        <v>2002</v>
      </c>
      <c r="O23" s="52">
        <v>2003</v>
      </c>
      <c r="P23" s="52">
        <v>2004</v>
      </c>
      <c r="Q23" s="52">
        <v>2005</v>
      </c>
      <c r="R23" s="52">
        <v>2006</v>
      </c>
      <c r="S23" s="52">
        <v>2007</v>
      </c>
      <c r="T23" s="52">
        <v>2008</v>
      </c>
      <c r="U23" s="52">
        <v>2009</v>
      </c>
      <c r="V23" s="52">
        <v>2010</v>
      </c>
      <c r="W23" s="52">
        <v>2011</v>
      </c>
      <c r="X23" s="52">
        <v>2012</v>
      </c>
      <c r="Y23" s="52">
        <v>2013</v>
      </c>
      <c r="Z23" s="52">
        <v>2014</v>
      </c>
      <c r="AA23" s="52">
        <v>2015</v>
      </c>
      <c r="AB23" s="52">
        <v>2016</v>
      </c>
      <c r="AC23" s="52">
        <v>2017</v>
      </c>
    </row>
    <row r="24" spans="1:29" x14ac:dyDescent="0.25">
      <c r="A24" s="49" t="s">
        <v>33</v>
      </c>
      <c r="B24" s="56">
        <v>3036.43</v>
      </c>
      <c r="C24" s="56">
        <v>2703.06</v>
      </c>
      <c r="D24" s="43">
        <v>2827.3</v>
      </c>
      <c r="E24" s="56">
        <v>4259.93</v>
      </c>
      <c r="F24" s="56">
        <v>4797.75</v>
      </c>
      <c r="G24" s="43">
        <v>5027.3999999999996</v>
      </c>
      <c r="H24" s="56">
        <v>4779.41</v>
      </c>
      <c r="I24" s="56">
        <v>4375.76</v>
      </c>
      <c r="J24" s="56">
        <v>4385.83</v>
      </c>
      <c r="K24" s="43">
        <v>4096.2</v>
      </c>
      <c r="L24" s="56">
        <v>4064.07</v>
      </c>
      <c r="M24" s="56">
        <v>3342.06</v>
      </c>
      <c r="N24" s="56">
        <v>2720.33</v>
      </c>
      <c r="O24" s="56">
        <v>2883.77</v>
      </c>
      <c r="P24" s="56">
        <v>2322.9699999999998</v>
      </c>
      <c r="Q24" s="56">
        <v>2377.2800000000002</v>
      </c>
      <c r="R24" s="56">
        <v>3171.41</v>
      </c>
      <c r="S24" s="56">
        <v>3325.72</v>
      </c>
      <c r="T24" s="50">
        <v>2839.14</v>
      </c>
      <c r="U24" s="50">
        <v>1505.59</v>
      </c>
      <c r="V24" s="50">
        <v>2087.16</v>
      </c>
      <c r="W24" s="50">
        <v>2120.16</v>
      </c>
      <c r="X24" s="50">
        <v>1524.57</v>
      </c>
      <c r="Y24" s="50">
        <v>1900.59</v>
      </c>
      <c r="Z24" s="50">
        <v>2264.46</v>
      </c>
      <c r="AA24" s="50">
        <v>2313.35</v>
      </c>
      <c r="AB24" s="50">
        <v>1973.34</v>
      </c>
      <c r="AC24" s="50">
        <v>1481.75</v>
      </c>
    </row>
    <row r="25" spans="1:29" x14ac:dyDescent="0.25">
      <c r="A25" s="49" t="s">
        <v>34</v>
      </c>
      <c r="B25" s="43">
        <v>1849.7</v>
      </c>
      <c r="C25" s="56">
        <v>1762.36</v>
      </c>
      <c r="D25" s="56">
        <v>2226.27</v>
      </c>
      <c r="E25" s="56">
        <v>1741.34</v>
      </c>
      <c r="F25" s="56">
        <v>1352.87</v>
      </c>
      <c r="G25" s="43">
        <v>1068.9000000000001</v>
      </c>
      <c r="H25" s="56">
        <v>1210.55</v>
      </c>
      <c r="I25" s="56">
        <v>1309.68</v>
      </c>
      <c r="J25" s="56">
        <v>1674.58</v>
      </c>
      <c r="K25" s="56">
        <v>1787.51</v>
      </c>
      <c r="L25" s="56">
        <v>2066.86</v>
      </c>
      <c r="M25" s="56">
        <v>1850.72</v>
      </c>
      <c r="N25" s="56">
        <v>2088.84</v>
      </c>
      <c r="O25" s="56">
        <v>2073.9299999999998</v>
      </c>
      <c r="P25" s="56">
        <v>1663.42</v>
      </c>
      <c r="Q25" s="56">
        <v>1629.34</v>
      </c>
      <c r="R25" s="56">
        <v>1804.53</v>
      </c>
      <c r="S25" s="43">
        <v>1473.3</v>
      </c>
      <c r="T25" s="50">
        <v>1289.17</v>
      </c>
      <c r="U25" s="50">
        <v>788.85</v>
      </c>
      <c r="V25" s="50">
        <v>662.44</v>
      </c>
      <c r="W25" s="50">
        <v>617</v>
      </c>
      <c r="X25" s="50">
        <v>352.18</v>
      </c>
      <c r="Y25" s="50">
        <v>373.79</v>
      </c>
      <c r="Z25" s="50">
        <v>273</v>
      </c>
      <c r="AA25" s="50">
        <v>928.8</v>
      </c>
      <c r="AB25" s="50">
        <v>895.34</v>
      </c>
      <c r="AC25" s="50">
        <v>1107.19</v>
      </c>
    </row>
    <row r="26" spans="1:29" x14ac:dyDescent="0.25">
      <c r="A26" s="49" t="s">
        <v>35</v>
      </c>
      <c r="B26" s="43">
        <v>2263.4</v>
      </c>
      <c r="C26" s="43">
        <v>2681.4</v>
      </c>
      <c r="D26" s="56">
        <v>3056.81</v>
      </c>
      <c r="E26" s="56">
        <v>3070.13</v>
      </c>
      <c r="F26" s="43">
        <v>3615.9</v>
      </c>
      <c r="G26" s="56">
        <v>3555.47</v>
      </c>
      <c r="H26" s="56">
        <v>3766.67</v>
      </c>
      <c r="I26" s="56">
        <v>4417.05</v>
      </c>
      <c r="J26" s="56">
        <v>5096.49</v>
      </c>
      <c r="K26" s="56">
        <v>4985.5200000000004</v>
      </c>
      <c r="L26" s="56">
        <v>4844.4799999999996</v>
      </c>
      <c r="M26" s="56">
        <v>4726.55</v>
      </c>
      <c r="N26" s="56">
        <v>4167.53</v>
      </c>
      <c r="O26" s="56">
        <v>5605.53</v>
      </c>
      <c r="P26" s="43">
        <v>6602.5</v>
      </c>
      <c r="Q26" s="56">
        <v>6742.34</v>
      </c>
      <c r="R26" s="56">
        <v>7249.75</v>
      </c>
      <c r="S26" s="56">
        <v>7470.89</v>
      </c>
      <c r="T26" s="50">
        <v>7098.35</v>
      </c>
      <c r="U26" s="50">
        <v>7392.51</v>
      </c>
      <c r="V26" s="50">
        <v>6814.53</v>
      </c>
      <c r="W26" s="50">
        <v>5970.29</v>
      </c>
      <c r="X26" s="50">
        <v>5860.13</v>
      </c>
      <c r="Y26" s="50">
        <v>5538.98</v>
      </c>
      <c r="Z26" s="50">
        <v>5943.27</v>
      </c>
      <c r="AA26" s="50">
        <v>6177.37</v>
      </c>
      <c r="AB26" s="50">
        <v>6836.64</v>
      </c>
      <c r="AC26" s="50">
        <v>7841.16</v>
      </c>
    </row>
    <row r="27" spans="1:29" x14ac:dyDescent="0.25">
      <c r="A27" s="49" t="s">
        <v>65</v>
      </c>
      <c r="B27" s="43">
        <v>19.5</v>
      </c>
      <c r="C27" s="56">
        <v>7.42</v>
      </c>
      <c r="D27" s="56">
        <v>11.79</v>
      </c>
      <c r="E27" s="56">
        <v>19.149999999999999</v>
      </c>
      <c r="F27" s="56">
        <v>18.32</v>
      </c>
      <c r="G27" s="56">
        <v>3.39</v>
      </c>
      <c r="H27" s="56">
        <v>19.32</v>
      </c>
      <c r="I27" s="56">
        <v>38.69</v>
      </c>
      <c r="J27" s="56">
        <v>52.32</v>
      </c>
      <c r="K27" s="56">
        <v>39.54</v>
      </c>
      <c r="L27" s="43">
        <v>54.7</v>
      </c>
      <c r="M27" s="56">
        <v>59.94</v>
      </c>
      <c r="N27" s="56">
        <v>86.35</v>
      </c>
      <c r="O27" s="56">
        <v>19.510000000000002</v>
      </c>
      <c r="P27" s="56">
        <v>21.17</v>
      </c>
      <c r="Q27" s="56">
        <v>1.76</v>
      </c>
      <c r="R27" s="56">
        <v>17.38</v>
      </c>
      <c r="S27" s="56">
        <v>12.09</v>
      </c>
      <c r="T27" s="50">
        <v>48.06</v>
      </c>
      <c r="U27" s="50">
        <v>8.23</v>
      </c>
      <c r="V27" s="50">
        <v>0.25</v>
      </c>
      <c r="W27" s="50">
        <v>50.25</v>
      </c>
      <c r="X27" s="50">
        <v>24</v>
      </c>
      <c r="Y27" s="50">
        <v>79.09</v>
      </c>
      <c r="Z27" s="50">
        <v>71.53</v>
      </c>
      <c r="AA27" s="50">
        <v>149.80000000000001</v>
      </c>
      <c r="AB27" s="50">
        <v>187.02</v>
      </c>
      <c r="AC27" s="50">
        <v>194.82</v>
      </c>
    </row>
    <row r="28" spans="1:29" x14ac:dyDescent="0.25">
      <c r="A28" s="49" t="s">
        <v>36</v>
      </c>
      <c r="B28" s="56">
        <v>2323.17</v>
      </c>
      <c r="C28" s="56">
        <v>2027.74</v>
      </c>
      <c r="D28" s="56">
        <v>2176.61</v>
      </c>
      <c r="E28" s="56">
        <v>2155.5700000000002</v>
      </c>
      <c r="F28" s="56">
        <v>2090.31</v>
      </c>
      <c r="G28" s="56">
        <v>2315.4899999999998</v>
      </c>
      <c r="H28" s="56">
        <v>2604.5300000000002</v>
      </c>
      <c r="I28" s="56">
        <v>3200.83</v>
      </c>
      <c r="J28" s="56">
        <v>3137.56</v>
      </c>
      <c r="K28" s="56">
        <v>2934.49</v>
      </c>
      <c r="L28" s="44">
        <v>2857</v>
      </c>
      <c r="M28" s="56">
        <v>2800.32</v>
      </c>
      <c r="N28" s="56">
        <v>2313.2399999999998</v>
      </c>
      <c r="O28" s="43">
        <v>2179.5</v>
      </c>
      <c r="P28" s="56">
        <v>2153.4699999999998</v>
      </c>
      <c r="Q28" s="56">
        <v>2620.92</v>
      </c>
      <c r="R28" s="56">
        <v>2401.96</v>
      </c>
      <c r="S28" s="56">
        <v>2456.9699999999998</v>
      </c>
      <c r="T28" s="50">
        <v>2239.7399999999998</v>
      </c>
      <c r="U28" s="50">
        <v>2155.31</v>
      </c>
      <c r="V28" s="50">
        <v>1618.09</v>
      </c>
      <c r="W28" s="50">
        <v>1620.55</v>
      </c>
      <c r="X28" s="50">
        <v>1577.46</v>
      </c>
      <c r="Y28" s="50">
        <v>1381.61</v>
      </c>
      <c r="Z28" s="50">
        <v>849.24</v>
      </c>
      <c r="AA28" s="50">
        <v>714.63</v>
      </c>
      <c r="AB28" s="50">
        <v>488.34</v>
      </c>
      <c r="AC28" s="50">
        <v>513</v>
      </c>
    </row>
    <row r="29" spans="1:29" x14ac:dyDescent="0.25">
      <c r="A29" s="54" t="s">
        <v>17</v>
      </c>
      <c r="B29" s="53">
        <f t="shared" ref="B29" si="24">SUM(B24:B28)</f>
        <v>9492.2000000000007</v>
      </c>
      <c r="C29" s="53">
        <f t="shared" ref="C29" si="25">SUM(C24:C28)</f>
        <v>9181.98</v>
      </c>
      <c r="D29" s="53">
        <f t="shared" ref="D29" si="26">SUM(D24:D28)</f>
        <v>10298.779999999999</v>
      </c>
      <c r="E29" s="53">
        <f t="shared" ref="E29" si="27">SUM(E24:E28)</f>
        <v>11246.12</v>
      </c>
      <c r="F29" s="53">
        <f t="shared" ref="F29" si="28">SUM(F24:F28)</f>
        <v>11875.15</v>
      </c>
      <c r="G29" s="53">
        <f t="shared" ref="G29" si="29">SUM(G24:G28)</f>
        <v>11970.649999999998</v>
      </c>
      <c r="H29" s="53">
        <f t="shared" ref="H29" si="30">SUM(H24:H28)</f>
        <v>12380.480000000001</v>
      </c>
      <c r="I29" s="53">
        <f t="shared" ref="I29" si="31">SUM(I24:I28)</f>
        <v>13342.010000000002</v>
      </c>
      <c r="J29" s="53">
        <f t="shared" ref="J29" si="32">SUM(J24:J28)</f>
        <v>14346.779999999999</v>
      </c>
      <c r="K29" s="53">
        <f t="shared" ref="K29" si="33">SUM(K24:K28)</f>
        <v>13843.26</v>
      </c>
      <c r="L29" s="53">
        <f t="shared" ref="L29" si="34">SUM(L24:L28)</f>
        <v>13887.11</v>
      </c>
      <c r="M29" s="53">
        <f t="shared" ref="M29" si="35">SUM(M24:M28)</f>
        <v>12779.59</v>
      </c>
      <c r="N29" s="53">
        <f t="shared" ref="N29" si="36">SUM(N24:N28)</f>
        <v>11376.29</v>
      </c>
      <c r="O29" s="53">
        <f t="shared" ref="O29" si="37">SUM(O24:O28)</f>
        <v>12762.24</v>
      </c>
      <c r="P29" s="53">
        <f t="shared" ref="P29" si="38">SUM(P24:P28)</f>
        <v>12763.529999999999</v>
      </c>
      <c r="Q29" s="53">
        <f t="shared" ref="Q29" si="39">SUM(Q24:Q28)</f>
        <v>13371.64</v>
      </c>
      <c r="R29" s="53">
        <f t="shared" ref="R29" si="40">SUM(R24:R28)</f>
        <v>14645.029999999999</v>
      </c>
      <c r="S29" s="53">
        <f t="shared" ref="S29" si="41">SUM(S24:S28)</f>
        <v>14738.97</v>
      </c>
      <c r="T29" s="53">
        <f t="shared" ref="T29" si="42">SUM(T24:T28)</f>
        <v>13514.46</v>
      </c>
      <c r="U29" s="53">
        <f t="shared" ref="U29:AC29" si="43">SUM(U24:U28)</f>
        <v>11850.49</v>
      </c>
      <c r="V29" s="53">
        <f t="shared" si="43"/>
        <v>11182.47</v>
      </c>
      <c r="W29" s="53">
        <f t="shared" si="43"/>
        <v>10378.25</v>
      </c>
      <c r="X29" s="53">
        <f t="shared" si="43"/>
        <v>9338.34</v>
      </c>
      <c r="Y29" s="53">
        <f t="shared" si="43"/>
        <v>9274.06</v>
      </c>
      <c r="Z29" s="53">
        <f t="shared" si="43"/>
        <v>9401.5</v>
      </c>
      <c r="AA29" s="53">
        <f t="shared" si="43"/>
        <v>10283.949999999999</v>
      </c>
      <c r="AB29" s="53">
        <f t="shared" si="43"/>
        <v>10380.68</v>
      </c>
      <c r="AC29" s="53">
        <f t="shared" si="43"/>
        <v>11137.92</v>
      </c>
    </row>
    <row r="31" spans="1:29" x14ac:dyDescent="0.25">
      <c r="B31" s="52">
        <v>1990</v>
      </c>
      <c r="C31" s="52">
        <v>1991</v>
      </c>
      <c r="D31" s="52">
        <v>1992</v>
      </c>
      <c r="E31" s="52">
        <v>1993</v>
      </c>
      <c r="F31" s="52">
        <v>1994</v>
      </c>
      <c r="G31" s="52">
        <v>1995</v>
      </c>
      <c r="H31" s="52">
        <v>1996</v>
      </c>
      <c r="I31" s="52">
        <v>1997</v>
      </c>
      <c r="J31" s="52">
        <v>1998</v>
      </c>
      <c r="K31" s="52">
        <v>1999</v>
      </c>
      <c r="L31" s="52">
        <v>2000</v>
      </c>
      <c r="M31" s="52">
        <v>2001</v>
      </c>
      <c r="N31" s="52">
        <v>2002</v>
      </c>
      <c r="O31" s="52">
        <v>2003</v>
      </c>
      <c r="P31" s="52">
        <v>2004</v>
      </c>
      <c r="Q31" s="52">
        <v>2005</v>
      </c>
      <c r="R31" s="52">
        <v>2006</v>
      </c>
      <c r="S31" s="52">
        <v>2007</v>
      </c>
      <c r="T31" s="52">
        <v>2008</v>
      </c>
      <c r="U31" s="52">
        <v>2009</v>
      </c>
      <c r="V31" s="52">
        <v>2010</v>
      </c>
      <c r="W31" s="52">
        <v>2011</v>
      </c>
      <c r="X31" s="52">
        <v>2012</v>
      </c>
      <c r="Y31" s="52">
        <v>2013</v>
      </c>
      <c r="Z31" s="52">
        <v>2014</v>
      </c>
      <c r="AA31" s="52">
        <v>2015</v>
      </c>
      <c r="AB31" s="52">
        <v>2016</v>
      </c>
      <c r="AC31" s="52">
        <v>2017</v>
      </c>
    </row>
    <row r="32" spans="1:29" x14ac:dyDescent="0.25">
      <c r="A32" s="54" t="s">
        <v>100</v>
      </c>
      <c r="B32" s="55">
        <f t="shared" ref="B32:K32" si="44">SUM(B11+B20+B29)</f>
        <v>67054.98000000001</v>
      </c>
      <c r="C32" s="55">
        <f t="shared" si="44"/>
        <v>65958.03</v>
      </c>
      <c r="D32" s="55">
        <f t="shared" si="44"/>
        <v>68068.14</v>
      </c>
      <c r="E32" s="55">
        <f t="shared" si="44"/>
        <v>68264.649999999994</v>
      </c>
      <c r="F32" s="55">
        <f t="shared" si="44"/>
        <v>70490.069999999992</v>
      </c>
      <c r="G32" s="55">
        <f t="shared" si="44"/>
        <v>71522.16</v>
      </c>
      <c r="H32" s="55">
        <f t="shared" si="44"/>
        <v>72836.55</v>
      </c>
      <c r="I32" s="55">
        <f t="shared" si="44"/>
        <v>75252.010000000009</v>
      </c>
      <c r="J32" s="55">
        <f t="shared" si="44"/>
        <v>77344.14</v>
      </c>
      <c r="K32" s="55">
        <f t="shared" si="44"/>
        <v>78719.23</v>
      </c>
      <c r="L32" s="55">
        <f t="shared" ref="L32:AC32" si="45">SUM(L11+L20+L29)</f>
        <v>77657.389999999985</v>
      </c>
      <c r="M32" s="55">
        <f t="shared" si="45"/>
        <v>77054.289999999994</v>
      </c>
      <c r="N32" s="55">
        <f t="shared" si="45"/>
        <v>75630.950000000012</v>
      </c>
      <c r="O32" s="55">
        <f t="shared" si="45"/>
        <v>78630.180000000008</v>
      </c>
      <c r="P32" s="55">
        <f t="shared" si="45"/>
        <v>80594.400000000009</v>
      </c>
      <c r="Q32" s="55">
        <f t="shared" si="45"/>
        <v>82234.289999999994</v>
      </c>
      <c r="R32" s="55">
        <f t="shared" si="45"/>
        <v>84990.53</v>
      </c>
      <c r="S32" s="55">
        <f t="shared" si="45"/>
        <v>87084.170000000013</v>
      </c>
      <c r="T32" s="55">
        <f t="shared" si="45"/>
        <v>84575.94</v>
      </c>
      <c r="U32" s="55">
        <f t="shared" si="45"/>
        <v>79931.38</v>
      </c>
      <c r="V32" s="55">
        <f t="shared" si="45"/>
        <v>80772.930000000008</v>
      </c>
      <c r="W32" s="55">
        <f t="shared" si="45"/>
        <v>79976.959999999992</v>
      </c>
      <c r="X32" s="55">
        <f t="shared" si="45"/>
        <v>76950.549999999988</v>
      </c>
      <c r="Y32" s="55">
        <f t="shared" si="45"/>
        <v>76292.2</v>
      </c>
      <c r="Z32" s="55">
        <f t="shared" si="45"/>
        <v>75398.080000000002</v>
      </c>
      <c r="AA32" s="55">
        <f t="shared" si="45"/>
        <v>76069.319999999992</v>
      </c>
      <c r="AB32" s="55">
        <f t="shared" si="45"/>
        <v>77103.429999999993</v>
      </c>
      <c r="AC32" s="55">
        <f t="shared" si="45"/>
        <v>76590.33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B1C48EC00036E44854C2B60720290C7" ma:contentTypeVersion="" ma:contentTypeDescription="Opret et nyt dokument." ma:contentTypeScope="" ma:versionID="61b4f4915b90352af5d6cb9e7fe05457">
  <xsd:schema xmlns:xsd="http://www.w3.org/2001/XMLSchema" xmlns:xs="http://www.w3.org/2001/XMLSchema" xmlns:p="http://schemas.microsoft.com/office/2006/metadata/properties" xmlns:ns2="b1f11491-8d8b-4ad3-bca6-57519569f994" targetNamespace="http://schemas.microsoft.com/office/2006/metadata/properties" ma:root="true" ma:fieldsID="c031eaacdec4615bc6ff4d52d64c0b9f" ns2:_="">
    <xsd:import namespace="b1f11491-8d8b-4ad3-bca6-57519569f9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f11491-8d8b-4ad3-bca6-57519569f9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345E21-B5C8-4BBE-8A93-2C11EC4E75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f11491-8d8b-4ad3-bca6-57519569f9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F075BE-39E5-4B4B-AD38-E6D919DE7DBA}">
  <ds:schemaRefs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b1f11491-8d8b-4ad3-bca6-57519569f994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977AF5A-D79A-4201-8A02-603081DC44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Source overview</vt:lpstr>
      <vt:lpstr>FIG 09.1</vt:lpstr>
      <vt:lpstr>FIG 09.2</vt:lpstr>
      <vt:lpstr>FIG 09.3</vt:lpstr>
      <vt:lpstr>FIG 09.4</vt:lpstr>
      <vt:lpstr>FIG 09.5</vt:lpstr>
      <vt:lpstr>Modal split (transport)</vt:lpstr>
      <vt:lpstr>Transport sector emissions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Brunak</dc:creator>
  <cp:lastModifiedBy>Andrea Pasquali</cp:lastModifiedBy>
  <dcterms:created xsi:type="dcterms:W3CDTF">2019-07-11T11:56:36Z</dcterms:created>
  <dcterms:modified xsi:type="dcterms:W3CDTF">2020-03-26T09:24:21Z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0x0101006B1C48EC00036E44854C2B60720290C7</vt:lpwstr>
  </property>
</Properties>
</file>