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2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3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5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6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7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2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21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2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3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4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5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theme/themeOverride1.xml" ContentType="application/vnd.openxmlformats-officedocument.themeOverride+xml"/>
  <Override PartName="/xl/drawings/drawing6.xml" ContentType="application/vnd.openxmlformats-officedocument.drawing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p\EAEA\2018 NER Tracking Clean Energy Update - Dokumenter\00 2P figurer\"/>
    </mc:Choice>
  </mc:AlternateContent>
  <xr:revisionPtr revIDLastSave="242" documentId="114_{88478690-E6B6-40FC-9F72-F783DBDD69D8}" xr6:coauthVersionLast="45" xr6:coauthVersionMax="45" xr10:uidLastSave="{948915EB-15D8-4E58-B98B-93B5242CB849}"/>
  <bookViews>
    <workbookView xWindow="-120" yWindow="-120" windowWidth="29040" windowHeight="15840" tabRatio="795" activeTab="1" xr2:uid="{C8A4CF2B-EB88-46E4-BD09-4D4B50835E96}"/>
  </bookViews>
  <sheets>
    <sheet name="Source overview" sheetId="13" r:id="rId1"/>
    <sheet name="FIG 04.1" sheetId="11" r:id="rId2"/>
    <sheet name="FIG 04.2" sheetId="17" r:id="rId3"/>
    <sheet name="FIG 04.3" sheetId="5" r:id="rId4"/>
    <sheet name="NETP2016 Figure 1_12" sheetId="18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47" i="11" l="1"/>
  <c r="T46" i="11"/>
  <c r="P43" i="11"/>
  <c r="P51" i="11" s="1"/>
  <c r="P50" i="11"/>
  <c r="P49" i="11"/>
  <c r="P48" i="11"/>
  <c r="P47" i="11"/>
  <c r="U47" i="11" s="1"/>
  <c r="V47" i="11" s="1"/>
  <c r="P46" i="11"/>
  <c r="P45" i="11"/>
  <c r="P44" i="11"/>
  <c r="U46" i="11" s="1"/>
  <c r="V46" i="11" s="1"/>
  <c r="AD57" i="5" l="1"/>
  <c r="AD48" i="5"/>
  <c r="AD40" i="5"/>
  <c r="AD31" i="5"/>
  <c r="AD21" i="5"/>
  <c r="AE60" i="5" l="1"/>
  <c r="AD59" i="5"/>
  <c r="AE59" i="5" s="1"/>
  <c r="AE58" i="5"/>
  <c r="AD58" i="5"/>
  <c r="AD61" i="5" s="1"/>
  <c r="AE61" i="5" s="1"/>
  <c r="AE57" i="5"/>
  <c r="AD52" i="5"/>
  <c r="AE52" i="5" s="1"/>
  <c r="AE51" i="5"/>
  <c r="AE50" i="5"/>
  <c r="AE49" i="5"/>
  <c r="AE48" i="5"/>
  <c r="AD44" i="5"/>
  <c r="AE44" i="5" s="1"/>
  <c r="AE43" i="5"/>
  <c r="AE42" i="5"/>
  <c r="AE41" i="5"/>
  <c r="AE40" i="5"/>
  <c r="AD35" i="5"/>
  <c r="AE35" i="5" s="1"/>
  <c r="AE34" i="5"/>
  <c r="AE33" i="5"/>
  <c r="AE32" i="5"/>
  <c r="AE9" i="5" s="1"/>
  <c r="AE31" i="5"/>
  <c r="AD25" i="5"/>
  <c r="AE25" i="5" s="1"/>
  <c r="AE24" i="5"/>
  <c r="AE11" i="5" s="1"/>
  <c r="AE23" i="5"/>
  <c r="AE10" i="5" s="1"/>
  <c r="AE22" i="5"/>
  <c r="AE21" i="5"/>
  <c r="AA10" i="5"/>
  <c r="AA61" i="5"/>
  <c r="AA35" i="5"/>
  <c r="AA25" i="5"/>
  <c r="AA60" i="5"/>
  <c r="AA59" i="5"/>
  <c r="AA58" i="5"/>
  <c r="AA57" i="5"/>
  <c r="AA51" i="5"/>
  <c r="AA50" i="5"/>
  <c r="AA49" i="5"/>
  <c r="AA48" i="5"/>
  <c r="AA43" i="5"/>
  <c r="AA42" i="5"/>
  <c r="AA41" i="5"/>
  <c r="AA40" i="5"/>
  <c r="AA34" i="5"/>
  <c r="AA33" i="5"/>
  <c r="AA32" i="5"/>
  <c r="AA9" i="5" s="1"/>
  <c r="AA31" i="5"/>
  <c r="AA22" i="5"/>
  <c r="AA23" i="5"/>
  <c r="AA24" i="5"/>
  <c r="AA11" i="5" s="1"/>
  <c r="AA21" i="5"/>
  <c r="AA8" i="5" s="1"/>
  <c r="Z59" i="5"/>
  <c r="Z58" i="5"/>
  <c r="Z61" i="5" s="1"/>
  <c r="Z52" i="5"/>
  <c r="AA52" i="5" s="1"/>
  <c r="Z44" i="5"/>
  <c r="AA44" i="5" s="1"/>
  <c r="Z35" i="5"/>
  <c r="Z25" i="5"/>
  <c r="AA12" i="5" l="1"/>
  <c r="AE12" i="5"/>
  <c r="AF10" i="5" s="1"/>
  <c r="AE8" i="5"/>
  <c r="X56" i="18"/>
  <c r="X48" i="18" s="1"/>
  <c r="X55" i="18"/>
  <c r="W47" i="18" s="1"/>
  <c r="X54" i="18"/>
  <c r="W46" i="18" s="1"/>
  <c r="X53" i="18"/>
  <c r="V45" i="18" s="1"/>
  <c r="X52" i="18"/>
  <c r="V44" i="18" s="1"/>
  <c r="W51" i="18"/>
  <c r="V51" i="18"/>
  <c r="U51" i="18"/>
  <c r="T51" i="18"/>
  <c r="S51" i="18"/>
  <c r="R51" i="18"/>
  <c r="Q51" i="18"/>
  <c r="P51" i="18"/>
  <c r="O51" i="18"/>
  <c r="U48" i="18"/>
  <c r="Q48" i="18"/>
  <c r="U47" i="18"/>
  <c r="T47" i="18"/>
  <c r="Q47" i="18"/>
  <c r="G47" i="18"/>
  <c r="X46" i="18"/>
  <c r="U46" i="18"/>
  <c r="T46" i="18"/>
  <c r="Q46" i="18"/>
  <c r="P46" i="18"/>
  <c r="G46" i="18"/>
  <c r="W45" i="18"/>
  <c r="S45" i="18"/>
  <c r="O45" i="18"/>
  <c r="G45" i="18"/>
  <c r="X44" i="18"/>
  <c r="W44" i="18"/>
  <c r="T44" i="18"/>
  <c r="S44" i="18"/>
  <c r="P44" i="18"/>
  <c r="O44" i="18"/>
  <c r="G44" i="18"/>
  <c r="G43" i="18"/>
  <c r="B1" i="18"/>
  <c r="P45" i="18" l="1"/>
  <c r="AA45" i="18" s="1"/>
  <c r="T45" i="18"/>
  <c r="X45" i="18"/>
  <c r="Q45" i="18"/>
  <c r="U45" i="18"/>
  <c r="R46" i="18"/>
  <c r="V46" i="18"/>
  <c r="R45" i="18"/>
  <c r="Z45" i="18" s="1"/>
  <c r="O46" i="18"/>
  <c r="AA46" i="18" s="1"/>
  <c r="S46" i="18"/>
  <c r="P47" i="18"/>
  <c r="X47" i="18"/>
  <c r="X51" i="18"/>
  <c r="V43" i="18" s="1"/>
  <c r="Q43" i="18"/>
  <c r="S43" i="18"/>
  <c r="X43" i="18"/>
  <c r="U43" i="18"/>
  <c r="T43" i="18"/>
  <c r="Q44" i="18"/>
  <c r="AA44" i="18" s="1"/>
  <c r="U44" i="18"/>
  <c r="R47" i="18"/>
  <c r="V47" i="18"/>
  <c r="R48" i="18"/>
  <c r="V48" i="18"/>
  <c r="R44" i="18"/>
  <c r="Z44" i="18" s="1"/>
  <c r="O47" i="18"/>
  <c r="AA47" i="18" s="1"/>
  <c r="S47" i="18"/>
  <c r="O48" i="18"/>
  <c r="S48" i="18"/>
  <c r="W48" i="18"/>
  <c r="P48" i="18"/>
  <c r="T48" i="18"/>
  <c r="Z46" i="18" l="1"/>
  <c r="Z48" i="18"/>
  <c r="O43" i="18"/>
  <c r="R43" i="18"/>
  <c r="P43" i="18"/>
  <c r="W43" i="18"/>
  <c r="Z47" i="18"/>
  <c r="AA48" i="18"/>
  <c r="K254" i="17" l="1"/>
  <c r="J254" i="17"/>
  <c r="J237" i="17" s="1"/>
  <c r="K240" i="17"/>
  <c r="J240" i="17"/>
  <c r="I240" i="17"/>
  <c r="H240" i="17"/>
  <c r="G240" i="17"/>
  <c r="F240" i="17"/>
  <c r="E240" i="17"/>
  <c r="D240" i="17"/>
  <c r="K239" i="17"/>
  <c r="J239" i="17"/>
  <c r="I239" i="17"/>
  <c r="H239" i="17"/>
  <c r="G239" i="17"/>
  <c r="F239" i="17"/>
  <c r="E239" i="17"/>
  <c r="D239" i="17"/>
  <c r="K237" i="17"/>
  <c r="I237" i="17"/>
  <c r="H237" i="17"/>
  <c r="G237" i="17"/>
  <c r="F237" i="17"/>
  <c r="E237" i="17"/>
  <c r="D237" i="17"/>
  <c r="K236" i="17"/>
  <c r="I236" i="17"/>
  <c r="H236" i="17"/>
  <c r="G236" i="17"/>
  <c r="F236" i="17"/>
  <c r="E236" i="17"/>
  <c r="D236" i="17"/>
  <c r="K230" i="17"/>
  <c r="J230" i="17"/>
  <c r="I230" i="17"/>
  <c r="H230" i="17"/>
  <c r="G230" i="17"/>
  <c r="F230" i="17"/>
  <c r="E230" i="17"/>
  <c r="D230" i="17"/>
  <c r="K229" i="17"/>
  <c r="J229" i="17"/>
  <c r="I229" i="17"/>
  <c r="H229" i="17"/>
  <c r="G229" i="17"/>
  <c r="F229" i="17"/>
  <c r="E229" i="17"/>
  <c r="D229" i="17"/>
  <c r="K228" i="17"/>
  <c r="J228" i="17"/>
  <c r="I228" i="17"/>
  <c r="H228" i="17"/>
  <c r="G228" i="17"/>
  <c r="F228" i="17"/>
  <c r="E228" i="17"/>
  <c r="D228" i="17"/>
  <c r="K227" i="17"/>
  <c r="J227" i="17"/>
  <c r="I227" i="17"/>
  <c r="H227" i="17"/>
  <c r="G227" i="17"/>
  <c r="F227" i="17"/>
  <c r="E227" i="17"/>
  <c r="D227" i="17"/>
  <c r="K226" i="17"/>
  <c r="J226" i="17"/>
  <c r="I226" i="17"/>
  <c r="H226" i="17"/>
  <c r="G226" i="17"/>
  <c r="F226" i="17"/>
  <c r="E226" i="17"/>
  <c r="D226" i="17"/>
  <c r="K199" i="17"/>
  <c r="J199" i="17"/>
  <c r="I199" i="17"/>
  <c r="H199" i="17"/>
  <c r="G199" i="17"/>
  <c r="F199" i="17"/>
  <c r="E199" i="17"/>
  <c r="D199" i="17"/>
  <c r="K198" i="17"/>
  <c r="J198" i="17"/>
  <c r="I198" i="17"/>
  <c r="H198" i="17"/>
  <c r="G198" i="17"/>
  <c r="F198" i="17"/>
  <c r="E198" i="17"/>
  <c r="D198" i="17"/>
  <c r="G196" i="17"/>
  <c r="F196" i="17"/>
  <c r="E196" i="17"/>
  <c r="D196" i="17"/>
  <c r="K195" i="17"/>
  <c r="K196" i="17" s="1"/>
  <c r="J195" i="17"/>
  <c r="J196" i="17" s="1"/>
  <c r="I195" i="17"/>
  <c r="I196" i="17" s="1"/>
  <c r="H195" i="17"/>
  <c r="H196" i="17" s="1"/>
  <c r="G195" i="17"/>
  <c r="F195" i="17"/>
  <c r="E195" i="17"/>
  <c r="D195" i="17"/>
  <c r="G189" i="17"/>
  <c r="F189" i="17"/>
  <c r="E189" i="17"/>
  <c r="D189" i="17"/>
  <c r="K188" i="17"/>
  <c r="J188" i="17"/>
  <c r="I188" i="17"/>
  <c r="H188" i="17"/>
  <c r="G188" i="17"/>
  <c r="F188" i="17"/>
  <c r="E188" i="17"/>
  <c r="D188" i="17"/>
  <c r="K187" i="17"/>
  <c r="J187" i="17"/>
  <c r="I187" i="17"/>
  <c r="H187" i="17"/>
  <c r="G187" i="17"/>
  <c r="F187" i="17"/>
  <c r="E187" i="17"/>
  <c r="D187" i="17"/>
  <c r="K186" i="17"/>
  <c r="J186" i="17"/>
  <c r="I186" i="17"/>
  <c r="H186" i="17"/>
  <c r="G186" i="17"/>
  <c r="F186" i="17"/>
  <c r="E186" i="17"/>
  <c r="D186" i="17"/>
  <c r="K185" i="17"/>
  <c r="J185" i="17"/>
  <c r="I185" i="17"/>
  <c r="H185" i="17"/>
  <c r="G185" i="17"/>
  <c r="F185" i="17"/>
  <c r="E185" i="17"/>
  <c r="D185" i="17"/>
  <c r="K172" i="17"/>
  <c r="K158" i="17"/>
  <c r="J158" i="17"/>
  <c r="I158" i="17"/>
  <c r="G158" i="17"/>
  <c r="F158" i="17"/>
  <c r="E158" i="17"/>
  <c r="D158" i="17"/>
  <c r="K157" i="17"/>
  <c r="J157" i="17"/>
  <c r="I157" i="17"/>
  <c r="H157" i="17"/>
  <c r="G157" i="17"/>
  <c r="F157" i="17"/>
  <c r="E157" i="17"/>
  <c r="D157" i="17"/>
  <c r="G155" i="17"/>
  <c r="F155" i="17"/>
  <c r="E155" i="17"/>
  <c r="D155" i="17"/>
  <c r="K154" i="17"/>
  <c r="K155" i="17" s="1"/>
  <c r="J154" i="17"/>
  <c r="J155" i="17" s="1"/>
  <c r="I154" i="17"/>
  <c r="I155" i="17" s="1"/>
  <c r="H154" i="17"/>
  <c r="H155" i="17" s="1"/>
  <c r="G154" i="17"/>
  <c r="F154" i="17"/>
  <c r="E154" i="17"/>
  <c r="D154" i="17"/>
  <c r="K148" i="17"/>
  <c r="J148" i="17"/>
  <c r="I148" i="17"/>
  <c r="G148" i="17"/>
  <c r="F148" i="17"/>
  <c r="E148" i="17"/>
  <c r="D148" i="17"/>
  <c r="K147" i="17"/>
  <c r="J147" i="17"/>
  <c r="I147" i="17"/>
  <c r="H147" i="17"/>
  <c r="G147" i="17"/>
  <c r="F147" i="17"/>
  <c r="E147" i="17"/>
  <c r="D147" i="17"/>
  <c r="K146" i="17"/>
  <c r="J146" i="17"/>
  <c r="I146" i="17"/>
  <c r="H146" i="17"/>
  <c r="G146" i="17"/>
  <c r="F146" i="17"/>
  <c r="E146" i="17"/>
  <c r="D146" i="17"/>
  <c r="K145" i="17"/>
  <c r="J145" i="17"/>
  <c r="I145" i="17"/>
  <c r="H145" i="17"/>
  <c r="G145" i="17"/>
  <c r="F145" i="17"/>
  <c r="E145" i="17"/>
  <c r="D145" i="17"/>
  <c r="K144" i="17"/>
  <c r="J144" i="17"/>
  <c r="I144" i="17"/>
  <c r="H144" i="17"/>
  <c r="G144" i="17"/>
  <c r="F144" i="17"/>
  <c r="E144" i="17"/>
  <c r="D144" i="17"/>
  <c r="K131" i="17"/>
  <c r="K113" i="17" s="1"/>
  <c r="J131" i="17"/>
  <c r="K117" i="17"/>
  <c r="J117" i="17"/>
  <c r="I117" i="17"/>
  <c r="H117" i="17"/>
  <c r="G117" i="17"/>
  <c r="F117" i="17"/>
  <c r="E117" i="17"/>
  <c r="D117" i="17"/>
  <c r="I116" i="17"/>
  <c r="H116" i="17"/>
  <c r="G116" i="17"/>
  <c r="F116" i="17"/>
  <c r="E116" i="17"/>
  <c r="D116" i="17"/>
  <c r="J114" i="17"/>
  <c r="G114" i="17"/>
  <c r="F114" i="17"/>
  <c r="E114" i="17"/>
  <c r="D114" i="17"/>
  <c r="D43" i="17" s="1"/>
  <c r="J113" i="17"/>
  <c r="I113" i="17"/>
  <c r="I114" i="17" s="1"/>
  <c r="H113" i="17"/>
  <c r="H114" i="17" s="1"/>
  <c r="G113" i="17"/>
  <c r="F113" i="17"/>
  <c r="E113" i="17"/>
  <c r="E42" i="17" s="1"/>
  <c r="D113" i="17"/>
  <c r="K107" i="17"/>
  <c r="J107" i="17"/>
  <c r="I107" i="17"/>
  <c r="G107" i="17"/>
  <c r="F107" i="17"/>
  <c r="E107" i="17"/>
  <c r="D107" i="17"/>
  <c r="K106" i="17"/>
  <c r="J106" i="17"/>
  <c r="I106" i="17"/>
  <c r="H106" i="17"/>
  <c r="G106" i="17"/>
  <c r="F106" i="17"/>
  <c r="E106" i="17"/>
  <c r="D106" i="17"/>
  <c r="K105" i="17"/>
  <c r="J105" i="17"/>
  <c r="I105" i="17"/>
  <c r="H105" i="17"/>
  <c r="G105" i="17"/>
  <c r="F105" i="17"/>
  <c r="E105" i="17"/>
  <c r="D105" i="17"/>
  <c r="K104" i="17"/>
  <c r="J104" i="17"/>
  <c r="I104" i="17"/>
  <c r="H104" i="17"/>
  <c r="G104" i="17"/>
  <c r="F104" i="17"/>
  <c r="E104" i="17"/>
  <c r="D104" i="17"/>
  <c r="T103" i="17"/>
  <c r="K103" i="17" s="1"/>
  <c r="S103" i="17"/>
  <c r="J103" i="17" s="1"/>
  <c r="I103" i="17"/>
  <c r="H103" i="17"/>
  <c r="G103" i="17"/>
  <c r="F103" i="17"/>
  <c r="E103" i="17"/>
  <c r="D103" i="17"/>
  <c r="K76" i="17"/>
  <c r="J76" i="17"/>
  <c r="I76" i="17"/>
  <c r="H76" i="17"/>
  <c r="G76" i="17"/>
  <c r="F76" i="17"/>
  <c r="E76" i="17"/>
  <c r="D76" i="17"/>
  <c r="E75" i="17"/>
  <c r="D75" i="17"/>
  <c r="K73" i="17"/>
  <c r="J73" i="17"/>
  <c r="I73" i="17"/>
  <c r="H73" i="17"/>
  <c r="G73" i="17"/>
  <c r="G43" i="17" s="1"/>
  <c r="G44" i="17" s="1"/>
  <c r="F73" i="17"/>
  <c r="E73" i="17"/>
  <c r="D73" i="17"/>
  <c r="K66" i="17"/>
  <c r="J66" i="17"/>
  <c r="I66" i="17"/>
  <c r="G66" i="17"/>
  <c r="F66" i="17"/>
  <c r="E66" i="17"/>
  <c r="D66" i="17"/>
  <c r="K65" i="17"/>
  <c r="J65" i="17"/>
  <c r="I65" i="17"/>
  <c r="H65" i="17"/>
  <c r="G65" i="17"/>
  <c r="F65" i="17"/>
  <c r="E65" i="17"/>
  <c r="D65" i="17"/>
  <c r="K64" i="17"/>
  <c r="J64" i="17"/>
  <c r="I64" i="17"/>
  <c r="H64" i="17"/>
  <c r="G64" i="17"/>
  <c r="F64" i="17"/>
  <c r="E64" i="17"/>
  <c r="D64" i="17"/>
  <c r="K63" i="17"/>
  <c r="J63" i="17"/>
  <c r="I63" i="17"/>
  <c r="H63" i="17"/>
  <c r="H35" i="17" s="1"/>
  <c r="G63" i="17"/>
  <c r="F63" i="17"/>
  <c r="E63" i="17"/>
  <c r="D63" i="17"/>
  <c r="K61" i="17"/>
  <c r="K62" i="17" s="1"/>
  <c r="J61" i="17"/>
  <c r="J62" i="17" s="1"/>
  <c r="I61" i="17"/>
  <c r="I62" i="17" s="1"/>
  <c r="H61" i="17"/>
  <c r="H62" i="17" s="1"/>
  <c r="G61" i="17"/>
  <c r="F61" i="17"/>
  <c r="F62" i="17" s="1"/>
  <c r="E61" i="17"/>
  <c r="E62" i="17" s="1"/>
  <c r="D61" i="17"/>
  <c r="D62" i="17" s="1"/>
  <c r="G42" i="17"/>
  <c r="K39" i="17"/>
  <c r="D21" i="17" s="1"/>
  <c r="H21" i="17" s="1"/>
  <c r="J39" i="17"/>
  <c r="I39" i="17"/>
  <c r="H39" i="17"/>
  <c r="G39" i="17"/>
  <c r="F39" i="17"/>
  <c r="D27" i="17" s="1"/>
  <c r="E39" i="17"/>
  <c r="D39" i="17"/>
  <c r="K38" i="17"/>
  <c r="K40" i="17" s="1"/>
  <c r="J38" i="17"/>
  <c r="I38" i="17"/>
  <c r="H38" i="17"/>
  <c r="G38" i="17"/>
  <c r="G40" i="17" s="1"/>
  <c r="F38" i="17"/>
  <c r="F27" i="17" s="1"/>
  <c r="J27" i="17" s="1"/>
  <c r="E38" i="17"/>
  <c r="D38" i="17"/>
  <c r="H42" i="17" l="1"/>
  <c r="D42" i="17"/>
  <c r="I42" i="17"/>
  <c r="E34" i="17"/>
  <c r="E27" i="17"/>
  <c r="H27" i="17"/>
  <c r="K114" i="17"/>
  <c r="K43" i="17" s="1"/>
  <c r="K42" i="17"/>
  <c r="F22" i="17" s="1"/>
  <c r="J22" i="17" s="1"/>
  <c r="G35" i="17"/>
  <c r="K35" i="17"/>
  <c r="E40" i="17"/>
  <c r="I40" i="17"/>
  <c r="D35" i="17"/>
  <c r="I34" i="17"/>
  <c r="F35" i="17"/>
  <c r="J35" i="17"/>
  <c r="J236" i="17"/>
  <c r="K27" i="17"/>
  <c r="I27" i="17"/>
  <c r="H34" i="17"/>
  <c r="H36" i="17" s="1"/>
  <c r="D40" i="17"/>
  <c r="H40" i="17"/>
  <c r="D44" i="17"/>
  <c r="F42" i="17"/>
  <c r="F28" i="17" s="1"/>
  <c r="J28" i="17" s="1"/>
  <c r="F21" i="17"/>
  <c r="J21" i="17" s="1"/>
  <c r="I21" i="17" s="1"/>
  <c r="F43" i="17"/>
  <c r="D28" i="17" s="1"/>
  <c r="H28" i="17" s="1"/>
  <c r="K28" i="17" s="1"/>
  <c r="D34" i="17"/>
  <c r="D36" i="17" s="1"/>
  <c r="L39" i="17"/>
  <c r="J40" i="17"/>
  <c r="G34" i="17"/>
  <c r="G36" i="17" s="1"/>
  <c r="F34" i="17"/>
  <c r="J34" i="17"/>
  <c r="H43" i="17"/>
  <c r="H44" i="17" s="1"/>
  <c r="J43" i="17"/>
  <c r="D20" i="17"/>
  <c r="L35" i="17"/>
  <c r="I43" i="17"/>
  <c r="G62" i="17"/>
  <c r="E35" i="17"/>
  <c r="E36" i="17" s="1"/>
  <c r="I35" i="17"/>
  <c r="I36" i="17" s="1"/>
  <c r="L38" i="17"/>
  <c r="F40" i="17"/>
  <c r="J42" i="17"/>
  <c r="E43" i="17"/>
  <c r="E44" i="17" s="1"/>
  <c r="K34" i="17"/>
  <c r="E21" i="17"/>
  <c r="B1" i="11"/>
  <c r="K67" i="5"/>
  <c r="K125" i="5"/>
  <c r="K107" i="5" s="1"/>
  <c r="K108" i="5" s="1"/>
  <c r="K166" i="5"/>
  <c r="K148" i="5" s="1"/>
  <c r="K189" i="5"/>
  <c r="K190" i="5" s="1"/>
  <c r="K248" i="5"/>
  <c r="K231" i="5" s="1"/>
  <c r="F67" i="5"/>
  <c r="F108" i="5"/>
  <c r="F149" i="5"/>
  <c r="F190" i="5"/>
  <c r="F231" i="5"/>
  <c r="F107" i="5"/>
  <c r="F148" i="5"/>
  <c r="F189" i="5"/>
  <c r="F230" i="5"/>
  <c r="K55" i="5"/>
  <c r="T97" i="5"/>
  <c r="K97" i="5" s="1"/>
  <c r="K138" i="5"/>
  <c r="K179" i="5"/>
  <c r="K220" i="5"/>
  <c r="F55" i="5"/>
  <c r="F97" i="5"/>
  <c r="F138" i="5"/>
  <c r="F179" i="5"/>
  <c r="F220" i="5"/>
  <c r="K57" i="5"/>
  <c r="K98" i="5"/>
  <c r="K139" i="5"/>
  <c r="K180" i="5"/>
  <c r="K221" i="5"/>
  <c r="F57" i="5"/>
  <c r="F98" i="5"/>
  <c r="F139" i="5"/>
  <c r="F180" i="5"/>
  <c r="F221" i="5"/>
  <c r="D221" i="5"/>
  <c r="D57" i="5"/>
  <c r="D98" i="5"/>
  <c r="D139" i="5"/>
  <c r="D180" i="5"/>
  <c r="E107" i="5"/>
  <c r="E148" i="5"/>
  <c r="E189" i="5"/>
  <c r="E230" i="5"/>
  <c r="G107" i="5"/>
  <c r="G148" i="5"/>
  <c r="G189" i="5"/>
  <c r="G230" i="5"/>
  <c r="H107" i="5"/>
  <c r="H108" i="5" s="1"/>
  <c r="H148" i="5"/>
  <c r="H189" i="5"/>
  <c r="H190" i="5" s="1"/>
  <c r="H230" i="5"/>
  <c r="I107" i="5"/>
  <c r="I108" i="5" s="1"/>
  <c r="I148" i="5"/>
  <c r="I189" i="5"/>
  <c r="I190" i="5" s="1"/>
  <c r="I230" i="5"/>
  <c r="J125" i="5"/>
  <c r="J107" i="5" s="1"/>
  <c r="J148" i="5"/>
  <c r="J149" i="5" s="1"/>
  <c r="J189" i="5"/>
  <c r="J190" i="5" s="1"/>
  <c r="J248" i="5"/>
  <c r="J230" i="5" s="1"/>
  <c r="E67" i="5"/>
  <c r="E108" i="5"/>
  <c r="E149" i="5"/>
  <c r="E190" i="5"/>
  <c r="E231" i="5"/>
  <c r="G67" i="5"/>
  <c r="G108" i="5"/>
  <c r="G149" i="5"/>
  <c r="G190" i="5"/>
  <c r="G231" i="5"/>
  <c r="H67" i="5"/>
  <c r="H231" i="5"/>
  <c r="I67" i="5"/>
  <c r="I149" i="5"/>
  <c r="I231" i="5"/>
  <c r="J67" i="5"/>
  <c r="J111" i="5"/>
  <c r="J108" i="5" s="1"/>
  <c r="D67" i="5"/>
  <c r="D108" i="5"/>
  <c r="D149" i="5"/>
  <c r="D190" i="5"/>
  <c r="D231" i="5"/>
  <c r="D107" i="5"/>
  <c r="D148" i="5"/>
  <c r="D189" i="5"/>
  <c r="D230" i="5"/>
  <c r="E55" i="5"/>
  <c r="E97" i="5"/>
  <c r="E138" i="5"/>
  <c r="E179" i="5"/>
  <c r="E220" i="5"/>
  <c r="G55" i="5"/>
  <c r="G97" i="5"/>
  <c r="G138" i="5"/>
  <c r="G179" i="5"/>
  <c r="G220" i="5"/>
  <c r="H55" i="5"/>
  <c r="H97" i="5"/>
  <c r="H138" i="5"/>
  <c r="H179" i="5"/>
  <c r="H220" i="5"/>
  <c r="I55" i="5"/>
  <c r="I97" i="5"/>
  <c r="I138" i="5"/>
  <c r="I179" i="5"/>
  <c r="I220" i="5"/>
  <c r="J55" i="5"/>
  <c r="S97" i="5"/>
  <c r="J97" i="5" s="1"/>
  <c r="J138" i="5"/>
  <c r="J179" i="5"/>
  <c r="J220" i="5"/>
  <c r="E57" i="5"/>
  <c r="E98" i="5"/>
  <c r="E139" i="5"/>
  <c r="E180" i="5"/>
  <c r="E221" i="5"/>
  <c r="G57" i="5"/>
  <c r="G98" i="5"/>
  <c r="G139" i="5"/>
  <c r="G180" i="5"/>
  <c r="G221" i="5"/>
  <c r="H57" i="5"/>
  <c r="H98" i="5"/>
  <c r="H139" i="5"/>
  <c r="H180" i="5"/>
  <c r="H221" i="5"/>
  <c r="I57" i="5"/>
  <c r="I98" i="5"/>
  <c r="I139" i="5"/>
  <c r="I180" i="5"/>
  <c r="I221" i="5"/>
  <c r="J57" i="5"/>
  <c r="J98" i="5"/>
  <c r="J139" i="5"/>
  <c r="J180" i="5"/>
  <c r="J221" i="5"/>
  <c r="D55" i="5"/>
  <c r="D97" i="5"/>
  <c r="D138" i="5"/>
  <c r="D179" i="5"/>
  <c r="D220" i="5"/>
  <c r="K222" i="5"/>
  <c r="K224" i="5"/>
  <c r="K234" i="5"/>
  <c r="K223" i="5"/>
  <c r="K233" i="5"/>
  <c r="F223" i="5"/>
  <c r="F233" i="5"/>
  <c r="F224" i="5"/>
  <c r="F234" i="5"/>
  <c r="F222" i="5"/>
  <c r="K182" i="5"/>
  <c r="K192" i="5"/>
  <c r="K193" i="5"/>
  <c r="K181" i="5"/>
  <c r="F182" i="5"/>
  <c r="F192" i="5"/>
  <c r="F183" i="5"/>
  <c r="F193" i="5"/>
  <c r="F181" i="5"/>
  <c r="K141" i="5"/>
  <c r="K151" i="5"/>
  <c r="K142" i="5"/>
  <c r="K152" i="5"/>
  <c r="K140" i="5"/>
  <c r="F141" i="5"/>
  <c r="F151" i="5"/>
  <c r="F142" i="5"/>
  <c r="F152" i="5"/>
  <c r="F140" i="5"/>
  <c r="K100" i="5"/>
  <c r="K101" i="5"/>
  <c r="K111" i="5"/>
  <c r="K99" i="5"/>
  <c r="F100" i="5"/>
  <c r="F110" i="5"/>
  <c r="F101" i="5"/>
  <c r="F111" i="5"/>
  <c r="F99" i="5"/>
  <c r="K58" i="5"/>
  <c r="K60" i="5"/>
  <c r="K70" i="5"/>
  <c r="K59" i="5"/>
  <c r="F58" i="5"/>
  <c r="F60" i="5"/>
  <c r="F70" i="5"/>
  <c r="F59" i="5"/>
  <c r="K39" i="5"/>
  <c r="K34" i="5" s="1"/>
  <c r="K38" i="5"/>
  <c r="K27" i="5" s="1"/>
  <c r="K7" i="5" s="1"/>
  <c r="K37" i="5"/>
  <c r="K28" i="5" s="1"/>
  <c r="K8" i="5" s="1"/>
  <c r="J39" i="5"/>
  <c r="J38" i="5"/>
  <c r="J27" i="5" s="1"/>
  <c r="J37" i="5"/>
  <c r="J28" i="5" s="1"/>
  <c r="I26" i="5"/>
  <c r="I27" i="5"/>
  <c r="I28" i="5"/>
  <c r="I29" i="5"/>
  <c r="H26" i="5"/>
  <c r="H27" i="5"/>
  <c r="H28" i="5"/>
  <c r="H29" i="5"/>
  <c r="G39" i="5"/>
  <c r="G26" i="5" s="1"/>
  <c r="G38" i="5"/>
  <c r="G27" i="5" s="1"/>
  <c r="G37" i="5"/>
  <c r="G28" i="5" s="1"/>
  <c r="G41" i="5"/>
  <c r="F39" i="5"/>
  <c r="F38" i="5"/>
  <c r="F27" i="5" s="1"/>
  <c r="J7" i="5" s="1"/>
  <c r="Z9" i="5" s="1"/>
  <c r="AD9" i="5" s="1"/>
  <c r="F37" i="5"/>
  <c r="F28" i="5" s="1"/>
  <c r="J8" i="5" s="1"/>
  <c r="Z10" i="5" s="1"/>
  <c r="AD10" i="5" s="1"/>
  <c r="F41" i="5"/>
  <c r="E26" i="5"/>
  <c r="E27" i="5"/>
  <c r="E28" i="5"/>
  <c r="E29" i="5"/>
  <c r="D26" i="5"/>
  <c r="D27" i="5"/>
  <c r="D28" i="5"/>
  <c r="D29" i="5"/>
  <c r="J234" i="5"/>
  <c r="I234" i="5"/>
  <c r="H234" i="5"/>
  <c r="G234" i="5"/>
  <c r="J233" i="5"/>
  <c r="I233" i="5"/>
  <c r="H233" i="5"/>
  <c r="G233" i="5"/>
  <c r="G193" i="5"/>
  <c r="G192" i="5"/>
  <c r="I193" i="5"/>
  <c r="H193" i="5"/>
  <c r="I192" i="5"/>
  <c r="H192" i="5"/>
  <c r="J193" i="5"/>
  <c r="J192" i="5"/>
  <c r="E234" i="5"/>
  <c r="D234" i="5"/>
  <c r="E233" i="5"/>
  <c r="D233" i="5"/>
  <c r="J224" i="5"/>
  <c r="I224" i="5"/>
  <c r="H224" i="5"/>
  <c r="G224" i="5"/>
  <c r="E224" i="5"/>
  <c r="D224" i="5"/>
  <c r="J223" i="5"/>
  <c r="I223" i="5"/>
  <c r="H223" i="5"/>
  <c r="G223" i="5"/>
  <c r="E223" i="5"/>
  <c r="D223" i="5"/>
  <c r="J222" i="5"/>
  <c r="I222" i="5"/>
  <c r="H222" i="5"/>
  <c r="G222" i="5"/>
  <c r="E222" i="5"/>
  <c r="D222" i="5"/>
  <c r="G183" i="5"/>
  <c r="J182" i="5"/>
  <c r="I182" i="5"/>
  <c r="H182" i="5"/>
  <c r="G182" i="5"/>
  <c r="J181" i="5"/>
  <c r="I181" i="5"/>
  <c r="H181" i="5"/>
  <c r="G181" i="5"/>
  <c r="E193" i="5"/>
  <c r="D193" i="5"/>
  <c r="E192" i="5"/>
  <c r="D192" i="5"/>
  <c r="E183" i="5"/>
  <c r="D183" i="5"/>
  <c r="E182" i="5"/>
  <c r="D182" i="5"/>
  <c r="E181" i="5"/>
  <c r="D181" i="5"/>
  <c r="H111" i="5"/>
  <c r="J152" i="5"/>
  <c r="I152" i="5"/>
  <c r="G152" i="5"/>
  <c r="E152" i="5"/>
  <c r="D152" i="5"/>
  <c r="J151" i="5"/>
  <c r="I151" i="5"/>
  <c r="H151" i="5"/>
  <c r="G151" i="5"/>
  <c r="E151" i="5"/>
  <c r="D151" i="5"/>
  <c r="J142" i="5"/>
  <c r="I142" i="5"/>
  <c r="G142" i="5"/>
  <c r="E142" i="5"/>
  <c r="D142" i="5"/>
  <c r="J141" i="5"/>
  <c r="I141" i="5"/>
  <c r="H141" i="5"/>
  <c r="G141" i="5"/>
  <c r="E141" i="5"/>
  <c r="D141" i="5"/>
  <c r="J140" i="5"/>
  <c r="I140" i="5"/>
  <c r="H140" i="5"/>
  <c r="G140" i="5"/>
  <c r="E140" i="5"/>
  <c r="D140" i="5"/>
  <c r="J101" i="5"/>
  <c r="I101" i="5"/>
  <c r="G101" i="5"/>
  <c r="E101" i="5"/>
  <c r="D101" i="5"/>
  <c r="J100" i="5"/>
  <c r="I100" i="5"/>
  <c r="H100" i="5"/>
  <c r="G100" i="5"/>
  <c r="E100" i="5"/>
  <c r="D100" i="5"/>
  <c r="J99" i="5"/>
  <c r="I99" i="5"/>
  <c r="H99" i="5"/>
  <c r="G99" i="5"/>
  <c r="E99" i="5"/>
  <c r="D99" i="5"/>
  <c r="I110" i="5"/>
  <c r="H110" i="5"/>
  <c r="G110" i="5"/>
  <c r="I111" i="5"/>
  <c r="G111" i="5"/>
  <c r="E111" i="5"/>
  <c r="D111" i="5"/>
  <c r="E110" i="5"/>
  <c r="D110" i="5"/>
  <c r="H70" i="5"/>
  <c r="J60" i="5"/>
  <c r="I60" i="5"/>
  <c r="G60" i="5"/>
  <c r="E60" i="5"/>
  <c r="J59" i="5"/>
  <c r="I59" i="5"/>
  <c r="H59" i="5"/>
  <c r="G59" i="5"/>
  <c r="E59" i="5"/>
  <c r="J58" i="5"/>
  <c r="I58" i="5"/>
  <c r="H58" i="5"/>
  <c r="G58" i="5"/>
  <c r="E58" i="5"/>
  <c r="D60" i="5"/>
  <c r="D59" i="5"/>
  <c r="D58" i="5"/>
  <c r="J70" i="5"/>
  <c r="G70" i="5"/>
  <c r="I70" i="5"/>
  <c r="E70" i="5"/>
  <c r="D70" i="5"/>
  <c r="E69" i="5"/>
  <c r="D69" i="5"/>
  <c r="I44" i="17" l="1"/>
  <c r="F44" i="17"/>
  <c r="I28" i="17"/>
  <c r="J231" i="5"/>
  <c r="K56" i="5"/>
  <c r="J41" i="5"/>
  <c r="G34" i="5"/>
  <c r="K36" i="17"/>
  <c r="K46" i="17"/>
  <c r="J36" i="17"/>
  <c r="D26" i="17"/>
  <c r="F47" i="17"/>
  <c r="F36" i="17"/>
  <c r="F46" i="17"/>
  <c r="F26" i="17"/>
  <c r="L42" i="17"/>
  <c r="K47" i="17"/>
  <c r="K48" i="17" s="1"/>
  <c r="E28" i="17"/>
  <c r="L28" i="5"/>
  <c r="G56" i="5"/>
  <c r="D56" i="5"/>
  <c r="F35" i="5"/>
  <c r="J35" i="5"/>
  <c r="K26" i="5"/>
  <c r="K6" i="5" s="1"/>
  <c r="K230" i="5"/>
  <c r="H30" i="5"/>
  <c r="D30" i="5"/>
  <c r="I30" i="5"/>
  <c r="K35" i="5"/>
  <c r="E30" i="5"/>
  <c r="G35" i="5"/>
  <c r="G36" i="5" s="1"/>
  <c r="G40" i="5" s="1"/>
  <c r="G29" i="5" s="1"/>
  <c r="G30" i="5" s="1"/>
  <c r="L27" i="5"/>
  <c r="K41" i="5"/>
  <c r="K21" i="17"/>
  <c r="H20" i="17"/>
  <c r="L34" i="17"/>
  <c r="F20" i="17"/>
  <c r="J44" i="17"/>
  <c r="D22" i="17"/>
  <c r="H22" i="17" s="1"/>
  <c r="K44" i="17"/>
  <c r="L43" i="17"/>
  <c r="J26" i="5"/>
  <c r="J34" i="5"/>
  <c r="H149" i="5"/>
  <c r="J56" i="5"/>
  <c r="E56" i="5"/>
  <c r="K149" i="5"/>
  <c r="F26" i="5"/>
  <c r="J6" i="5" s="1"/>
  <c r="Z8" i="5" s="1"/>
  <c r="AD8" i="5" s="1"/>
  <c r="F34" i="5"/>
  <c r="H56" i="5"/>
  <c r="I56" i="5"/>
  <c r="F56" i="5"/>
  <c r="J36" i="5" l="1"/>
  <c r="J40" i="5" s="1"/>
  <c r="J29" i="5" s="1"/>
  <c r="J30" i="5" s="1"/>
  <c r="F29" i="17"/>
  <c r="E26" i="17"/>
  <c r="E29" i="17" s="1"/>
  <c r="J26" i="17"/>
  <c r="H26" i="17"/>
  <c r="D29" i="17"/>
  <c r="F48" i="17"/>
  <c r="F36" i="5"/>
  <c r="F40" i="5" s="1"/>
  <c r="F29" i="5" s="1"/>
  <c r="K42" i="5"/>
  <c r="K36" i="5"/>
  <c r="K40" i="5" s="1"/>
  <c r="K29" i="5" s="1"/>
  <c r="K22" i="17"/>
  <c r="H23" i="17"/>
  <c r="E22" i="17"/>
  <c r="D23" i="17"/>
  <c r="I22" i="17"/>
  <c r="E20" i="17"/>
  <c r="F23" i="17"/>
  <c r="J20" i="17"/>
  <c r="L26" i="5"/>
  <c r="K30" i="5" l="1"/>
  <c r="K9" i="5"/>
  <c r="K10" i="5" s="1"/>
  <c r="F30" i="5"/>
  <c r="J9" i="5"/>
  <c r="L29" i="5"/>
  <c r="H29" i="17"/>
  <c r="K26" i="17"/>
  <c r="I26" i="17"/>
  <c r="I29" i="17" s="1"/>
  <c r="J29" i="17"/>
  <c r="I20" i="17"/>
  <c r="I23" i="17" s="1"/>
  <c r="J23" i="17"/>
  <c r="K23" i="17" s="1"/>
  <c r="E23" i="17"/>
  <c r="K20" i="17"/>
  <c r="J10" i="5" l="1"/>
  <c r="Z12" i="5" s="1"/>
  <c r="AD12" i="5" s="1"/>
  <c r="Z11" i="5"/>
  <c r="AD11" i="5" s="1"/>
  <c r="K29" i="17"/>
</calcChain>
</file>

<file path=xl/sharedStrings.xml><?xml version="1.0" encoding="utf-8"?>
<sst xmlns="http://schemas.openxmlformats.org/spreadsheetml/2006/main" count="981" uniqueCount="191">
  <si>
    <t>Biodiesel</t>
  </si>
  <si>
    <t xml:space="preserve">Bioethanol/bio-ETBE (ethyl tertiary butyl ether) </t>
  </si>
  <si>
    <t>Of which biofuels21 Article 21(2)</t>
  </si>
  <si>
    <t>Of which imported22</t>
  </si>
  <si>
    <t>Hydrogen from renewables</t>
  </si>
  <si>
    <t>Renewable eletricity</t>
  </si>
  <si>
    <t>Of which non-road transport</t>
  </si>
  <si>
    <t>Of which road transport</t>
  </si>
  <si>
    <t>Of which biofuels23 Article 21(2)</t>
  </si>
  <si>
    <t>Of which imported24</t>
  </si>
  <si>
    <t>Others (as biogas, vegetable oils, etc.) – please specify</t>
  </si>
  <si>
    <t>Of which biofuels25 Article 21(2)</t>
  </si>
  <si>
    <t>TOTAL</t>
  </si>
  <si>
    <t>&lt;1</t>
  </si>
  <si>
    <t>100 (biogas, biogasoline, DME)</t>
  </si>
  <si>
    <t>N/A</t>
  </si>
  <si>
    <t>Biogas 2.0</t>
  </si>
  <si>
    <t>Biogas 1.9</t>
  </si>
  <si>
    <t>Solid biomass</t>
  </si>
  <si>
    <t>Biogas</t>
  </si>
  <si>
    <t>Bioliquids</t>
  </si>
  <si>
    <t>n/a</t>
  </si>
  <si>
    <t>TOTAL gross RE consumption (ktoe)</t>
  </si>
  <si>
    <t>Heating and cooling</t>
  </si>
  <si>
    <t>Electricity</t>
  </si>
  <si>
    <t>Transport</t>
  </si>
  <si>
    <t>FI 2014</t>
  </si>
  <si>
    <t>Table 1d - RE in transport (ktoe)</t>
  </si>
  <si>
    <t>Table 1c - RE in heating and cooling (ktoe)</t>
  </si>
  <si>
    <t>Table 1b - RE in electricity (GWh)</t>
  </si>
  <si>
    <t>1 ktoe =</t>
  </si>
  <si>
    <t>11,63 GWh</t>
  </si>
  <si>
    <t>Biomass</t>
  </si>
  <si>
    <t>FI 2013</t>
  </si>
  <si>
    <t>Biogas 0.3</t>
  </si>
  <si>
    <t>Biogas 1.3</t>
  </si>
  <si>
    <t>Biogas 0.9</t>
  </si>
  <si>
    <t>Biogas 0.1</t>
  </si>
  <si>
    <t>Modified Table 1b - RE in electricity (ktoe)</t>
  </si>
  <si>
    <t>Table 1a - Gross final consumption (ktoe)</t>
  </si>
  <si>
    <t>Source: NREAP progress reports</t>
  </si>
  <si>
    <t>FINLAND</t>
  </si>
  <si>
    <t>Biomass in electricity</t>
  </si>
  <si>
    <t>Biomass in heating and cooling</t>
  </si>
  <si>
    <t>Biomass in transport</t>
  </si>
  <si>
    <t>NORWAY</t>
  </si>
  <si>
    <t>0 (118)</t>
  </si>
  <si>
    <t>0 (3)</t>
  </si>
  <si>
    <t>ICELAND</t>
  </si>
  <si>
    <t>SWEDEN</t>
  </si>
  <si>
    <t>DENMARK</t>
  </si>
  <si>
    <t>120 (biogas, biogasoline, DME)</t>
  </si>
  <si>
    <t>n/a*</t>
  </si>
  <si>
    <t>n/a**</t>
  </si>
  <si>
    <t>75 (biogas, biogasoline, DME)</t>
  </si>
  <si>
    <t>87 (biogas, biogasoline, DME)</t>
  </si>
  <si>
    <t>4c</t>
  </si>
  <si>
    <t>Around 45%b</t>
  </si>
  <si>
    <t>At least 1a</t>
  </si>
  <si>
    <t>At least 2a</t>
  </si>
  <si>
    <t>Around 70%b</t>
  </si>
  <si>
    <t>Around 75%b</t>
  </si>
  <si>
    <t>0d</t>
  </si>
  <si>
    <t>36 (Biogas)</t>
  </si>
  <si>
    <t>49 (Biogas)</t>
  </si>
  <si>
    <t>36e</t>
  </si>
  <si>
    <t>49e</t>
  </si>
  <si>
    <t>62 (Biogas)</t>
  </si>
  <si>
    <t>79 (Biogas, DME)</t>
  </si>
  <si>
    <t>Nordic 5</t>
  </si>
  <si>
    <t>Bioenergy in electricity</t>
  </si>
  <si>
    <t>Bioenergy in heating and cooling</t>
  </si>
  <si>
    <t>Bioenergy in transport</t>
  </si>
  <si>
    <t>IS+NO tom</t>
  </si>
  <si>
    <t>IS tom</t>
  </si>
  <si>
    <t>Overall RE share of TPEC</t>
  </si>
  <si>
    <t>RE share of H&amp;C</t>
  </si>
  <si>
    <t>RE share of E</t>
  </si>
  <si>
    <t>RE share of T</t>
  </si>
  <si>
    <t>RE in transport (ktoe)</t>
  </si>
  <si>
    <t>RE electricity</t>
  </si>
  <si>
    <t>Bio-diesel/-ethanol/-ETBE</t>
  </si>
  <si>
    <t>Other RE</t>
  </si>
  <si>
    <t>RE in transport (PJ)</t>
  </si>
  <si>
    <t>Bio-ethanol/-ETBE</t>
  </si>
  <si>
    <t>Bio-diesel</t>
  </si>
  <si>
    <t>Please reference all figures as: 'International Energy Agency / Nordic Energy Research (2016), Nordic Energy Technology Perspectives 2016'</t>
  </si>
  <si>
    <t>Chapter</t>
  </si>
  <si>
    <t>Figure number</t>
  </si>
  <si>
    <t>Figure title</t>
  </si>
  <si>
    <t>Key point</t>
  </si>
  <si>
    <t>Notes</t>
  </si>
  <si>
    <t>Sources</t>
  </si>
  <si>
    <t>Labels</t>
  </si>
  <si>
    <t>Primary y axis</t>
  </si>
  <si>
    <t>Primary x axis</t>
  </si>
  <si>
    <t>FIGURE</t>
  </si>
  <si>
    <t>DATA</t>
  </si>
  <si>
    <t>PJ</t>
  </si>
  <si>
    <t>Bioenergy</t>
  </si>
  <si>
    <t>Bioenergy share of RE in electricity (ktoe)</t>
  </si>
  <si>
    <t>RE in electricity</t>
  </si>
  <si>
    <t>Bioenergy share of total RE in electricity</t>
  </si>
  <si>
    <t>RE in heating and cooling</t>
  </si>
  <si>
    <t>Bioenergy share of total RE in heating and cooling</t>
  </si>
  <si>
    <t>RE in transport</t>
  </si>
  <si>
    <t>Bioenergy share of total RE in transport</t>
  </si>
  <si>
    <t>ktoe</t>
  </si>
  <si>
    <t xml:space="preserve">Nordic Primary energy supply, 2013 and 2050 </t>
  </si>
  <si>
    <t>Nordic primary energy supply decreases by 15% in 2050 the CNS compared with 2013. Net electricity exports increase, as does renewable energy. Reliance on nuclear decrease.</t>
  </si>
  <si>
    <t>4DS</t>
  </si>
  <si>
    <t>CNS</t>
  </si>
  <si>
    <t>Coal</t>
  </si>
  <si>
    <t>Biomass and waste</t>
  </si>
  <si>
    <t>Wind, geothermal and solar</t>
  </si>
  <si>
    <t>Natural gas</t>
  </si>
  <si>
    <t>Net electricity import</t>
  </si>
  <si>
    <t>Hydro</t>
  </si>
  <si>
    <t>Oil</t>
  </si>
  <si>
    <t>Nuclear</t>
  </si>
  <si>
    <t>TOTAL 2016</t>
  </si>
  <si>
    <t>Bioenergy share</t>
  </si>
  <si>
    <t>Heating and industry</t>
  </si>
  <si>
    <t>Intro</t>
  </si>
  <si>
    <t>Figure</t>
  </si>
  <si>
    <t>Text</t>
  </si>
  <si>
    <t>Boosting bioenergy</t>
  </si>
  <si>
    <t>Photo credit: Visme_Dan Gold / Unsplash</t>
  </si>
  <si>
    <t>Höganäs AB (Ulrika.Rask-Lindholm@hoganas.com) + martina.malmberg@cortus.se</t>
  </si>
  <si>
    <t>SORPA (bjorn.halldorsson@sorpa.is)</t>
  </si>
  <si>
    <t>NETP inspired</t>
  </si>
  <si>
    <t>Cortus (martina.malmberg@cortus.se)</t>
  </si>
  <si>
    <t>NETP2016 Figure 1.5</t>
  </si>
  <si>
    <t>4th NREAP progress reports</t>
  </si>
  <si>
    <t>4</t>
  </si>
  <si>
    <t>No.</t>
  </si>
  <si>
    <t>4.2</t>
  </si>
  <si>
    <t>4.1</t>
  </si>
  <si>
    <t>Gross RE consumption (PJ) across all sectors of the economy 2016</t>
  </si>
  <si>
    <t>FIG 04.5</t>
  </si>
  <si>
    <t>2016 (ktoe)</t>
  </si>
  <si>
    <t>2016 (PJ)</t>
  </si>
  <si>
    <t>FIG 04.2</t>
  </si>
  <si>
    <t>RE</t>
  </si>
  <si>
    <t>Bioenergy share of total RE</t>
  </si>
  <si>
    <t>2011 (ktoe)</t>
  </si>
  <si>
    <t>2011 (PJ)</t>
  </si>
  <si>
    <t>RE consumption (PJ) in the transport sector</t>
  </si>
  <si>
    <t>EA expert assessment</t>
  </si>
  <si>
    <t>Pexels / Pixabay, https://pixabay.com/photos/amber-ash-burn-burning-close-up-1869250/</t>
  </si>
  <si>
    <t>Electricity generation in the Nordic countries, 2013</t>
  </si>
  <si>
    <t xml:space="preserve"> At present, 83% of the electricity production in the Nordic countries is carbon neutral, of which 63% is renewable. </t>
  </si>
  <si>
    <t>TWh</t>
  </si>
  <si>
    <t>Solar</t>
  </si>
  <si>
    <t>Geothermal</t>
  </si>
  <si>
    <t>Natural Gas</t>
  </si>
  <si>
    <t>Wind</t>
  </si>
  <si>
    <t>Denmark</t>
  </si>
  <si>
    <t>Nordic</t>
  </si>
  <si>
    <t>Finland</t>
  </si>
  <si>
    <t>Iceland</t>
  </si>
  <si>
    <t>Norway</t>
  </si>
  <si>
    <t>Sweden</t>
  </si>
  <si>
    <t>4.3</t>
  </si>
  <si>
    <t>Eurostat energy balance, 2020 edition</t>
  </si>
  <si>
    <t>&lt;-- old data</t>
  </si>
  <si>
    <t>Bio-gasoline</t>
  </si>
  <si>
    <t>RE Electricity</t>
  </si>
  <si>
    <t>2018 Energy Balance - ktoe</t>
  </si>
  <si>
    <t>Percentage total primary energy demand</t>
  </si>
  <si>
    <t>Energy demand</t>
  </si>
  <si>
    <t>Percent of total</t>
  </si>
  <si>
    <t>[ktoe]</t>
  </si>
  <si>
    <t>[PJ]</t>
  </si>
  <si>
    <t>[%]</t>
  </si>
  <si>
    <t>Coal and other fuels</t>
  </si>
  <si>
    <t>Oil products</t>
  </si>
  <si>
    <t>Gas</t>
  </si>
  <si>
    <t>Waste</t>
  </si>
  <si>
    <t>Source:</t>
  </si>
  <si>
    <t>Renewable energy</t>
  </si>
  <si>
    <t>Eurostat energy balance</t>
  </si>
  <si>
    <t>Total</t>
  </si>
  <si>
    <t>Breakdown of renewable sources</t>
  </si>
  <si>
    <t>Renewable energy total</t>
  </si>
  <si>
    <t>Hydro power</t>
  </si>
  <si>
    <t>Wind power</t>
  </si>
  <si>
    <t>Solar energy</t>
  </si>
  <si>
    <t>Biomass and renewable wastes</t>
  </si>
  <si>
    <t>Geothermal energy</t>
  </si>
  <si>
    <t>Values from 02_The Bigger Picture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</si>
</sst>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 * #,##0.00_ ;_ * \-#,##0.00_ ;_ * &quot;-&quot;??_ ;_ @_ "/>
    <numFmt numFmtId="165" formatCode="_-* #,##0_-;\-* #,##0_-;_-* &quot;-&quot;??_-;_-@_-"/>
    <numFmt numFmtId="166" formatCode="0.0%"/>
    <numFmt numFmtId="167" formatCode="_-* #,##0.0_-;\-* #,##0.0_-;_-* &quot;-&quot;??_-;_-@_-"/>
    <numFmt numFmtId="168" formatCode="_-* #,##0.0\ _k_r_._-;\-* #,##0.0\ _k_r_._-;_-* &quot;-&quot;?\ _k_r_._-;_-@_-"/>
    <numFmt numFmtId="169" formatCode="_-* #,##0\ _k_r_._-;\-* #,##0\ _k_r_._-;_-* &quot;-&quot;?\ _k_r_._-;_-@_-"/>
    <numFmt numFmtId="170" formatCode="_ * #,##0.0_ ;_ * \-#,##0.0_ ;_ * &quot;-&quot;?_ ;_ @_ "/>
    <numFmt numFmtId="171" formatCode="#,##0.0"/>
    <numFmt numFmtId="172" formatCode="0.0"/>
    <numFmt numFmtId="173" formatCode="0.0000000000000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i/>
      <sz val="9"/>
      <color theme="2" tint="-9.9978637043366805E-2"/>
      <name val="Calibri"/>
      <family val="2"/>
      <scheme val="minor"/>
    </font>
    <font>
      <b/>
      <sz val="14"/>
      <color theme="2" tint="-9.9978637043366805E-2"/>
      <name val="Calibri"/>
      <family val="2"/>
      <scheme val="minor"/>
    </font>
    <font>
      <i/>
      <sz val="10"/>
      <color theme="2" tint="-9.9978637043366805E-2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Arial Narrow"/>
      <family val="2"/>
    </font>
    <font>
      <sz val="11"/>
      <color rgb="FF000000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678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hair">
        <color rgb="FFA6A6A6"/>
      </left>
      <right/>
      <top/>
      <bottom style="hair">
        <color rgb="FFC0C0C0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2" fillId="0" borderId="0" applyNumberFormat="0" applyBorder="0" applyAlignment="0"/>
  </cellStyleXfs>
  <cellXfs count="197">
    <xf numFmtId="0" fontId="0" fillId="0" borderId="0" xfId="0"/>
    <xf numFmtId="0" fontId="0" fillId="2" borderId="4" xfId="0" applyFill="1" applyBorder="1"/>
    <xf numFmtId="0" fontId="0" fillId="2" borderId="5" xfId="0" applyFill="1" applyBorder="1"/>
    <xf numFmtId="0" fontId="0" fillId="0" borderId="6" xfId="0" applyBorder="1"/>
    <xf numFmtId="0" fontId="0" fillId="0" borderId="7" xfId="0" applyBorder="1"/>
    <xf numFmtId="0" fontId="0" fillId="2" borderId="8" xfId="0" applyFill="1" applyBorder="1"/>
    <xf numFmtId="0" fontId="0" fillId="2" borderId="9" xfId="0" applyFill="1" applyBorder="1"/>
    <xf numFmtId="0" fontId="0" fillId="0" borderId="8" xfId="0" applyBorder="1"/>
    <xf numFmtId="0" fontId="0" fillId="0" borderId="9" xfId="0" applyBorder="1"/>
    <xf numFmtId="0" fontId="0" fillId="2" borderId="2" xfId="0" applyFill="1" applyBorder="1"/>
    <xf numFmtId="0" fontId="0" fillId="2" borderId="3" xfId="0" applyFill="1" applyBorder="1"/>
    <xf numFmtId="0" fontId="0" fillId="2" borderId="6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167" fontId="0" fillId="2" borderId="1" xfId="1" applyNumberFormat="1" applyFont="1" applyFill="1" applyBorder="1"/>
    <xf numFmtId="167" fontId="0" fillId="0" borderId="1" xfId="1" applyNumberFormat="1" applyFont="1" applyFill="1" applyBorder="1"/>
    <xf numFmtId="167" fontId="0" fillId="0" borderId="1" xfId="1" applyNumberFormat="1" applyFont="1" applyBorder="1"/>
    <xf numFmtId="167" fontId="0" fillId="2" borderId="1" xfId="1" applyNumberFormat="1" applyFont="1" applyFill="1" applyBorder="1" applyAlignment="1">
      <alignment vertical="center"/>
    </xf>
    <xf numFmtId="167" fontId="0" fillId="2" borderId="1" xfId="1" applyNumberFormat="1" applyFont="1" applyFill="1" applyBorder="1" applyAlignment="1">
      <alignment vertical="center" wrapText="1"/>
    </xf>
    <xf numFmtId="167" fontId="0" fillId="0" borderId="0" xfId="1" applyNumberFormat="1" applyFont="1"/>
    <xf numFmtId="0" fontId="0" fillId="4" borderId="0" xfId="0" applyFill="1"/>
    <xf numFmtId="0" fontId="0" fillId="5" borderId="0" xfId="0" applyFill="1"/>
    <xf numFmtId="167" fontId="0" fillId="0" borderId="0" xfId="1" applyNumberFormat="1" applyFont="1" applyFill="1"/>
    <xf numFmtId="167" fontId="0" fillId="3" borderId="0" xfId="1" applyNumberFormat="1" applyFont="1" applyFill="1"/>
    <xf numFmtId="168" fontId="0" fillId="0" borderId="0" xfId="0" applyNumberFormat="1"/>
    <xf numFmtId="0" fontId="2" fillId="0" borderId="0" xfId="0" applyFont="1"/>
    <xf numFmtId="167" fontId="2" fillId="0" borderId="0" xfId="1" applyNumberFormat="1" applyFont="1"/>
    <xf numFmtId="167" fontId="0" fillId="4" borderId="0" xfId="1" applyNumberFormat="1" applyFont="1" applyFill="1"/>
    <xf numFmtId="0" fontId="0" fillId="6" borderId="0" xfId="0" applyFill="1"/>
    <xf numFmtId="167" fontId="0" fillId="6" borderId="0" xfId="1" applyNumberFormat="1" applyFont="1" applyFill="1"/>
    <xf numFmtId="0" fontId="0" fillId="7" borderId="0" xfId="0" applyFill="1"/>
    <xf numFmtId="167" fontId="0" fillId="7" borderId="0" xfId="1" applyNumberFormat="1" applyFont="1" applyFill="1"/>
    <xf numFmtId="167" fontId="2" fillId="0" borderId="0" xfId="1" applyNumberFormat="1" applyFont="1" applyFill="1"/>
    <xf numFmtId="0" fontId="2" fillId="3" borderId="1" xfId="0" applyFont="1" applyFill="1" applyBorder="1"/>
    <xf numFmtId="0" fontId="3" fillId="0" borderId="0" xfId="0" applyFont="1"/>
    <xf numFmtId="0" fontId="2" fillId="8" borderId="1" xfId="0" applyFont="1" applyFill="1" applyBorder="1"/>
    <xf numFmtId="167" fontId="0" fillId="3" borderId="1" xfId="1" applyNumberFormat="1" applyFont="1" applyFill="1" applyBorder="1"/>
    <xf numFmtId="0" fontId="4" fillId="0" borderId="0" xfId="0" applyFont="1"/>
    <xf numFmtId="10" fontId="4" fillId="0" borderId="0" xfId="2" applyNumberFormat="1" applyFont="1"/>
    <xf numFmtId="166" fontId="4" fillId="0" borderId="0" xfId="2" applyNumberFormat="1" applyFont="1"/>
    <xf numFmtId="165" fontId="0" fillId="0" borderId="0" xfId="0" applyNumberFormat="1"/>
    <xf numFmtId="9" fontId="5" fillId="0" borderId="0" xfId="2" applyFont="1"/>
    <xf numFmtId="0" fontId="5" fillId="0" borderId="0" xfId="0" applyFont="1" applyFill="1" applyBorder="1"/>
    <xf numFmtId="0" fontId="0" fillId="0" borderId="0" xfId="0" applyFill="1"/>
    <xf numFmtId="0" fontId="6" fillId="10" borderId="0" xfId="0" applyFont="1" applyFill="1" applyBorder="1" applyAlignment="1">
      <alignment vertical="center"/>
    </xf>
    <xf numFmtId="0" fontId="7" fillId="10" borderId="0" xfId="0" applyFont="1" applyFill="1" applyBorder="1" applyAlignment="1">
      <alignment vertical="center"/>
    </xf>
    <xf numFmtId="0" fontId="8" fillId="11" borderId="0" xfId="0" applyFont="1" applyFill="1" applyBorder="1"/>
    <xf numFmtId="0" fontId="9" fillId="11" borderId="0" xfId="0" applyFont="1" applyFill="1" applyBorder="1"/>
    <xf numFmtId="0" fontId="10" fillId="11" borderId="0" xfId="0" applyFont="1" applyFill="1" applyBorder="1"/>
    <xf numFmtId="0" fontId="11" fillId="11" borderId="0" xfId="0" applyFont="1" applyFill="1" applyBorder="1"/>
    <xf numFmtId="0" fontId="8" fillId="11" borderId="0" xfId="0" applyFont="1" applyFill="1" applyBorder="1" applyAlignment="1">
      <alignment vertical="top"/>
    </xf>
    <xf numFmtId="0" fontId="8" fillId="11" borderId="0" xfId="0" applyFont="1" applyFill="1" applyBorder="1" applyAlignment="1">
      <alignment horizontal="left" vertical="top"/>
    </xf>
    <xf numFmtId="0" fontId="12" fillId="11" borderId="0" xfId="0" applyFont="1" applyFill="1" applyBorder="1"/>
    <xf numFmtId="1" fontId="9" fillId="11" borderId="0" xfId="0" applyNumberFormat="1" applyFont="1" applyFill="1" applyBorder="1"/>
    <xf numFmtId="2" fontId="8" fillId="11" borderId="0" xfId="0" applyNumberFormat="1" applyFont="1" applyFill="1" applyBorder="1"/>
    <xf numFmtId="1" fontId="8" fillId="11" borderId="0" xfId="0" applyNumberFormat="1" applyFont="1" applyFill="1" applyBorder="1"/>
    <xf numFmtId="0" fontId="8" fillId="11" borderId="0" xfId="0" applyFont="1" applyFill="1" applyBorder="1" applyAlignment="1">
      <alignment horizontal="right"/>
    </xf>
    <xf numFmtId="168" fontId="5" fillId="0" borderId="0" xfId="0" applyNumberFormat="1" applyFont="1" applyFill="1" applyBorder="1"/>
    <xf numFmtId="0" fontId="5" fillId="0" borderId="0" xfId="0" applyFont="1" applyFill="1"/>
    <xf numFmtId="9" fontId="5" fillId="0" borderId="0" xfId="2" applyFont="1" applyFill="1"/>
    <xf numFmtId="167" fontId="5" fillId="0" borderId="0" xfId="1" applyNumberFormat="1" applyFont="1" applyFill="1"/>
    <xf numFmtId="9" fontId="5" fillId="0" borderId="0" xfId="2" applyFont="1" applyFill="1" applyBorder="1"/>
    <xf numFmtId="167" fontId="5" fillId="0" borderId="0" xfId="0" applyNumberFormat="1" applyFont="1" applyFill="1" applyBorder="1"/>
    <xf numFmtId="0" fontId="5" fillId="0" borderId="0" xfId="0" applyFont="1"/>
    <xf numFmtId="169" fontId="5" fillId="0" borderId="0" xfId="0" applyNumberFormat="1" applyFont="1" applyFill="1" applyBorder="1"/>
    <xf numFmtId="0" fontId="13" fillId="11" borderId="0" xfId="0" applyFont="1" applyFill="1" applyBorder="1" applyAlignment="1">
      <alignment vertical="center"/>
    </xf>
    <xf numFmtId="0" fontId="9" fillId="11" borderId="0" xfId="0" applyFont="1" applyFill="1" applyBorder="1" applyAlignment="1">
      <alignment horizontal="right"/>
    </xf>
    <xf numFmtId="0" fontId="0" fillId="12" borderId="0" xfId="0" applyFill="1"/>
    <xf numFmtId="0" fontId="2" fillId="7" borderId="0" xfId="0" applyFont="1" applyFill="1"/>
    <xf numFmtId="0" fontId="0" fillId="6" borderId="0" xfId="0" applyFill="1" applyAlignment="1">
      <alignment horizontal="center"/>
    </xf>
    <xf numFmtId="0" fontId="0" fillId="1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Fill="1" applyBorder="1"/>
    <xf numFmtId="0" fontId="0" fillId="0" borderId="14" xfId="0" applyFill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14" fillId="0" borderId="0" xfId="0" applyFont="1"/>
    <xf numFmtId="169" fontId="14" fillId="0" borderId="0" xfId="0" applyNumberFormat="1" applyFont="1" applyFill="1" applyBorder="1"/>
    <xf numFmtId="9" fontId="14" fillId="0" borderId="0" xfId="2" applyFont="1" applyFill="1" applyBorder="1"/>
    <xf numFmtId="9" fontId="5" fillId="0" borderId="0" xfId="2" applyFont="1" applyFill="1" applyBorder="1" applyAlignment="1">
      <alignment horizontal="left"/>
    </xf>
    <xf numFmtId="0" fontId="0" fillId="0" borderId="0" xfId="0" applyAlignment="1">
      <alignment horizontal="left"/>
    </xf>
    <xf numFmtId="170" fontId="5" fillId="0" borderId="0" xfId="0" applyNumberFormat="1" applyFont="1" applyFill="1" applyBorder="1"/>
    <xf numFmtId="0" fontId="5" fillId="0" borderId="0" xfId="0" applyFont="1" applyFill="1" applyBorder="1" applyAlignment="1">
      <alignment horizontal="right"/>
    </xf>
    <xf numFmtId="0" fontId="0" fillId="0" borderId="1" xfId="0" applyBorder="1"/>
    <xf numFmtId="0" fontId="2" fillId="0" borderId="11" xfId="0" applyFont="1" applyBorder="1"/>
    <xf numFmtId="0" fontId="0" fillId="13" borderId="0" xfId="0" applyFill="1" applyAlignment="1">
      <alignment horizontal="center"/>
    </xf>
    <xf numFmtId="0" fontId="6" fillId="10" borderId="0" xfId="0" applyFont="1" applyFill="1" applyAlignment="1">
      <alignment vertical="center"/>
    </xf>
    <xf numFmtId="0" fontId="7" fillId="10" borderId="0" xfId="0" applyFont="1" applyFill="1" applyAlignment="1">
      <alignment vertical="center"/>
    </xf>
    <xf numFmtId="0" fontId="8" fillId="11" borderId="0" xfId="0" applyFont="1" applyFill="1"/>
    <xf numFmtId="0" fontId="9" fillId="11" borderId="0" xfId="0" applyFont="1" applyFill="1"/>
    <xf numFmtId="0" fontId="10" fillId="11" borderId="0" xfId="0" applyFont="1" applyFill="1"/>
    <xf numFmtId="0" fontId="13" fillId="11" borderId="0" xfId="0" applyFont="1" applyFill="1" applyAlignment="1">
      <alignment horizontal="left" vertical="center"/>
    </xf>
    <xf numFmtId="0" fontId="11" fillId="11" borderId="0" xfId="0" applyFont="1" applyFill="1"/>
    <xf numFmtId="0" fontId="8" fillId="11" borderId="0" xfId="0" applyFont="1" applyFill="1" applyAlignment="1">
      <alignment vertical="top"/>
    </xf>
    <xf numFmtId="0" fontId="8" fillId="11" borderId="0" xfId="0" applyFont="1" applyFill="1" applyAlignment="1">
      <alignment horizontal="left" vertical="top"/>
    </xf>
    <xf numFmtId="0" fontId="12" fillId="11" borderId="0" xfId="0" applyFont="1" applyFill="1"/>
    <xf numFmtId="1" fontId="9" fillId="11" borderId="0" xfId="0" applyNumberFormat="1" applyFont="1" applyFill="1"/>
    <xf numFmtId="2" fontId="8" fillId="11" borderId="0" xfId="0" applyNumberFormat="1" applyFont="1" applyFill="1"/>
    <xf numFmtId="0" fontId="8" fillId="11" borderId="0" xfId="0" applyFont="1" applyFill="1" applyAlignment="1">
      <alignment horizontal="right"/>
    </xf>
    <xf numFmtId="0" fontId="9" fillId="11" borderId="0" xfId="0" applyFont="1" applyFill="1" applyAlignment="1">
      <alignment horizontal="right"/>
    </xf>
    <xf numFmtId="1" fontId="8" fillId="11" borderId="0" xfId="0" applyNumberFormat="1" applyFont="1" applyFill="1"/>
    <xf numFmtId="9" fontId="8" fillId="11" borderId="0" xfId="2" applyFont="1" applyFill="1"/>
    <xf numFmtId="9" fontId="8" fillId="11" borderId="0" xfId="0" applyNumberFormat="1" applyFont="1" applyFill="1"/>
    <xf numFmtId="0" fontId="2" fillId="4" borderId="0" xfId="0" applyFont="1" applyFill="1"/>
    <xf numFmtId="0" fontId="5" fillId="4" borderId="0" xfId="0" applyFont="1" applyFill="1"/>
    <xf numFmtId="0" fontId="15" fillId="0" borderId="11" xfId="0" applyFont="1" applyBorder="1"/>
    <xf numFmtId="0" fontId="16" fillId="0" borderId="0" xfId="0" applyFont="1"/>
    <xf numFmtId="0" fontId="15" fillId="0" borderId="0" xfId="0" applyFont="1" applyBorder="1"/>
    <xf numFmtId="0" fontId="16" fillId="0" borderId="18" xfId="0" applyFont="1" applyBorder="1"/>
    <xf numFmtId="0" fontId="16" fillId="0" borderId="19" xfId="0" applyFont="1" applyBorder="1"/>
    <xf numFmtId="0" fontId="16" fillId="0" borderId="20" xfId="0" applyFont="1" applyBorder="1"/>
    <xf numFmtId="0" fontId="16" fillId="0" borderId="21" xfId="0" applyFont="1" applyBorder="1"/>
    <xf numFmtId="0" fontId="16" fillId="0" borderId="0" xfId="0" applyFont="1" applyBorder="1"/>
    <xf numFmtId="0" fontId="16" fillId="0" borderId="22" xfId="0" applyFont="1" applyBorder="1"/>
    <xf numFmtId="0" fontId="16" fillId="4" borderId="0" xfId="0" applyFont="1" applyFill="1"/>
    <xf numFmtId="0" fontId="16" fillId="0" borderId="0" xfId="0" applyFont="1" applyFill="1"/>
    <xf numFmtId="0" fontId="16" fillId="9" borderId="0" xfId="0" applyFont="1" applyFill="1"/>
    <xf numFmtId="165" fontId="16" fillId="0" borderId="0" xfId="0" applyNumberFormat="1" applyFont="1"/>
    <xf numFmtId="0" fontId="17" fillId="2" borderId="0" xfId="0" applyFont="1" applyFill="1" applyBorder="1"/>
    <xf numFmtId="0" fontId="16" fillId="0" borderId="23" xfId="0" applyFont="1" applyBorder="1"/>
    <xf numFmtId="0" fontId="16" fillId="0" borderId="24" xfId="0" applyFont="1" applyBorder="1"/>
    <xf numFmtId="0" fontId="16" fillId="0" borderId="25" xfId="0" applyFont="1" applyBorder="1"/>
    <xf numFmtId="0" fontId="16" fillId="12" borderId="0" xfId="0" applyFont="1" applyFill="1"/>
    <xf numFmtId="0" fontId="18" fillId="0" borderId="0" xfId="0" applyFont="1"/>
    <xf numFmtId="9" fontId="17" fillId="0" borderId="0" xfId="2" applyFont="1"/>
    <xf numFmtId="165" fontId="16" fillId="3" borderId="0" xfId="0" applyNumberFormat="1" applyFont="1" applyFill="1"/>
    <xf numFmtId="165" fontId="16" fillId="0" borderId="0" xfId="0" applyNumberFormat="1" applyFont="1" applyFill="1"/>
    <xf numFmtId="0" fontId="17" fillId="0" borderId="0" xfId="0" applyFont="1" applyFill="1" applyBorder="1"/>
    <xf numFmtId="167" fontId="16" fillId="0" borderId="0" xfId="1" applyNumberFormat="1" applyFont="1" applyFill="1"/>
    <xf numFmtId="0" fontId="17" fillId="3" borderId="0" xfId="0" applyFont="1" applyFill="1"/>
    <xf numFmtId="167" fontId="16" fillId="0" borderId="0" xfId="1" applyNumberFormat="1" applyFont="1"/>
    <xf numFmtId="167" fontId="16" fillId="3" borderId="0" xfId="1" applyNumberFormat="1" applyFont="1" applyFill="1"/>
    <xf numFmtId="167" fontId="17" fillId="0" borderId="0" xfId="1" applyNumberFormat="1" applyFont="1"/>
    <xf numFmtId="167" fontId="17" fillId="3" borderId="0" xfId="1" applyNumberFormat="1" applyFont="1" applyFill="1"/>
    <xf numFmtId="0" fontId="17" fillId="2" borderId="0" xfId="0" applyFont="1" applyFill="1" applyBorder="1" applyAlignment="1">
      <alignment vertical="center"/>
    </xf>
    <xf numFmtId="169" fontId="17" fillId="0" borderId="0" xfId="0" applyNumberFormat="1" applyFont="1" applyFill="1" applyBorder="1"/>
    <xf numFmtId="0" fontId="17" fillId="0" borderId="0" xfId="0" applyFont="1"/>
    <xf numFmtId="0" fontId="19" fillId="0" borderId="0" xfId="0" applyFont="1"/>
    <xf numFmtId="10" fontId="19" fillId="0" borderId="0" xfId="2" applyNumberFormat="1" applyFont="1"/>
    <xf numFmtId="166" fontId="19" fillId="0" borderId="0" xfId="2" applyNumberFormat="1" applyFont="1"/>
    <xf numFmtId="0" fontId="15" fillId="0" borderId="0" xfId="0" applyFont="1"/>
    <xf numFmtId="167" fontId="15" fillId="0" borderId="0" xfId="1" applyNumberFormat="1" applyFont="1"/>
    <xf numFmtId="167" fontId="16" fillId="4" borderId="0" xfId="1" applyNumberFormat="1" applyFont="1" applyFill="1"/>
    <xf numFmtId="0" fontId="17" fillId="0" borderId="0" xfId="0" applyFont="1" applyFill="1"/>
    <xf numFmtId="9" fontId="17" fillId="0" borderId="0" xfId="2" applyFont="1" applyFill="1"/>
    <xf numFmtId="167" fontId="17" fillId="0" borderId="0" xfId="1" applyNumberFormat="1" applyFont="1" applyFill="1"/>
    <xf numFmtId="0" fontId="16" fillId="5" borderId="0" xfId="0" applyFont="1" applyFill="1"/>
    <xf numFmtId="0" fontId="16" fillId="6" borderId="0" xfId="0" applyFont="1" applyFill="1"/>
    <xf numFmtId="167" fontId="16" fillId="6" borderId="0" xfId="1" applyNumberFormat="1" applyFont="1" applyFill="1"/>
    <xf numFmtId="167" fontId="15" fillId="0" borderId="0" xfId="1" applyNumberFormat="1" applyFont="1" applyFill="1"/>
    <xf numFmtId="0" fontId="16" fillId="7" borderId="0" xfId="0" applyFont="1" applyFill="1"/>
    <xf numFmtId="167" fontId="16" fillId="7" borderId="0" xfId="1" applyNumberFormat="1" applyFont="1" applyFill="1"/>
    <xf numFmtId="0" fontId="15" fillId="8" borderId="1" xfId="0" applyFont="1" applyFill="1" applyBorder="1"/>
    <xf numFmtId="0" fontId="15" fillId="3" borderId="1" xfId="0" applyFont="1" applyFill="1" applyBorder="1"/>
    <xf numFmtId="0" fontId="16" fillId="2" borderId="4" xfId="0" applyFont="1" applyFill="1" applyBorder="1"/>
    <xf numFmtId="0" fontId="16" fillId="2" borderId="5" xfId="0" applyFont="1" applyFill="1" applyBorder="1"/>
    <xf numFmtId="167" fontId="16" fillId="2" borderId="1" xfId="1" applyNumberFormat="1" applyFont="1" applyFill="1" applyBorder="1"/>
    <xf numFmtId="0" fontId="16" fillId="0" borderId="6" xfId="0" applyFont="1" applyBorder="1"/>
    <xf numFmtId="0" fontId="16" fillId="0" borderId="7" xfId="0" applyFont="1" applyBorder="1"/>
    <xf numFmtId="167" fontId="16" fillId="0" borderId="1" xfId="1" applyNumberFormat="1" applyFont="1" applyBorder="1"/>
    <xf numFmtId="0" fontId="16" fillId="2" borderId="2" xfId="0" applyFont="1" applyFill="1" applyBorder="1"/>
    <xf numFmtId="0" fontId="16" fillId="2" borderId="3" xfId="0" applyFont="1" applyFill="1" applyBorder="1"/>
    <xf numFmtId="0" fontId="16" fillId="0" borderId="8" xfId="0" applyFont="1" applyBorder="1"/>
    <xf numFmtId="0" fontId="16" fillId="0" borderId="9" xfId="0" applyFont="1" applyBorder="1"/>
    <xf numFmtId="0" fontId="16" fillId="2" borderId="6" xfId="0" applyFont="1" applyFill="1" applyBorder="1" applyAlignment="1">
      <alignment vertical="center"/>
    </xf>
    <xf numFmtId="0" fontId="16" fillId="2" borderId="7" xfId="0" applyFont="1" applyFill="1" applyBorder="1" applyAlignment="1">
      <alignment vertical="center"/>
    </xf>
    <xf numFmtId="167" fontId="16" fillId="2" borderId="1" xfId="1" applyNumberFormat="1" applyFont="1" applyFill="1" applyBorder="1" applyAlignment="1">
      <alignment vertical="center" wrapText="1"/>
    </xf>
    <xf numFmtId="0" fontId="16" fillId="2" borderId="8" xfId="0" applyFont="1" applyFill="1" applyBorder="1"/>
    <xf numFmtId="0" fontId="16" fillId="2" borderId="9" xfId="0" applyFont="1" applyFill="1" applyBorder="1"/>
    <xf numFmtId="167" fontId="16" fillId="3" borderId="1" xfId="1" applyNumberFormat="1" applyFont="1" applyFill="1" applyBorder="1"/>
    <xf numFmtId="167" fontId="16" fillId="2" borderId="1" xfId="1" applyNumberFormat="1" applyFont="1" applyFill="1" applyBorder="1" applyAlignment="1">
      <alignment vertical="center"/>
    </xf>
    <xf numFmtId="168" fontId="16" fillId="0" borderId="0" xfId="0" applyNumberFormat="1" applyFont="1"/>
    <xf numFmtId="167" fontId="16" fillId="0" borderId="1" xfId="1" applyNumberFormat="1" applyFont="1" applyFill="1" applyBorder="1"/>
    <xf numFmtId="0" fontId="8" fillId="0" borderId="0" xfId="0" applyFont="1"/>
    <xf numFmtId="0" fontId="8" fillId="9" borderId="0" xfId="0" applyFont="1" applyFill="1"/>
    <xf numFmtId="0" fontId="20" fillId="2" borderId="0" xfId="0" applyFont="1" applyFill="1" applyBorder="1"/>
    <xf numFmtId="0" fontId="8" fillId="6" borderId="0" xfId="0" applyFont="1" applyFill="1"/>
    <xf numFmtId="1" fontId="0" fillId="0" borderId="0" xfId="0" applyNumberFormat="1"/>
    <xf numFmtId="1" fontId="0" fillId="0" borderId="0" xfId="0" applyNumberFormat="1" applyFill="1"/>
    <xf numFmtId="2" fontId="0" fillId="0" borderId="0" xfId="0" applyNumberFormat="1"/>
    <xf numFmtId="171" fontId="21" fillId="11" borderId="26" xfId="1" applyNumberFormat="1" applyFont="1" applyFill="1" applyBorder="1" applyAlignment="1">
      <alignment horizontal="right" vertical="center"/>
    </xf>
    <xf numFmtId="0" fontId="8" fillId="14" borderId="0" xfId="0" applyFont="1" applyFill="1" applyBorder="1"/>
    <xf numFmtId="172" fontId="8" fillId="11" borderId="0" xfId="0" applyNumberFormat="1" applyFont="1" applyFill="1" applyBorder="1"/>
    <xf numFmtId="9" fontId="8" fillId="11" borderId="0" xfId="2" applyFont="1" applyFill="1" applyBorder="1"/>
    <xf numFmtId="166" fontId="8" fillId="11" borderId="0" xfId="2" applyNumberFormat="1" applyFont="1" applyFill="1" applyBorder="1"/>
    <xf numFmtId="173" fontId="8" fillId="11" borderId="0" xfId="0" applyNumberFormat="1" applyFont="1" applyFill="1" applyBorder="1"/>
    <xf numFmtId="171" fontId="8" fillId="11" borderId="0" xfId="0" applyNumberFormat="1" applyFont="1" applyFill="1" applyBorder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</cellXfs>
  <cellStyles count="5">
    <cellStyle name="Comma" xfId="1" builtinId="3"/>
    <cellStyle name="Komma 2" xfId="3" xr:uid="{C57D6462-06F3-40B8-87BC-47ECE4117659}"/>
    <cellStyle name="Normal" xfId="0" builtinId="0"/>
    <cellStyle name="Normal 8" xfId="4" xr:uid="{5EADEC11-A66D-462F-BFC8-B0353A92D4A9}"/>
    <cellStyle name="Percent" xfId="2" builtinId="5"/>
  </cellStyles>
  <dxfs count="0"/>
  <tableStyles count="0" defaultTableStyle="TableStyleMedium2" defaultPivotStyle="PivotStyleLight16"/>
  <colors>
    <mruColors>
      <color rgb="FF8BC669"/>
      <color rgb="FF488652"/>
      <color rgb="FF00B3D2"/>
      <color rgb="FFD87D45"/>
      <color rgb="FFA7A9AC"/>
      <color rgb="FF948BB3"/>
      <color rgb="FF00678E"/>
      <color rgb="FF5B9BD5"/>
      <color rgb="FF9154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33009109155468E-2"/>
          <c:y val="2.8480513767860052E-2"/>
          <c:w val="0.76263728063403868"/>
          <c:h val="0.69323782443861182"/>
        </c:manualLayout>
      </c:layout>
      <c:barChart>
        <c:barDir val="bar"/>
        <c:grouping val="stacked"/>
        <c:varyColors val="0"/>
        <c:ser>
          <c:idx val="4"/>
          <c:order val="0"/>
          <c:tx>
            <c:strRef>
              <c:f>'FIG 04.1'!$B$47</c:f>
              <c:strCache>
                <c:ptCount val="1"/>
                <c:pt idx="0">
                  <c:v>Net electricity import</c:v>
                </c:pt>
              </c:strCache>
            </c:strRef>
          </c:tx>
          <c:spPr>
            <a:solidFill>
              <a:srgbClr val="00B3D2"/>
            </a:solidFill>
          </c:spPr>
          <c:invertIfNegative val="0"/>
          <c:cat>
            <c:multiLvlStrRef>
              <c:f>'FIG 04.1'!$C$41:$E$42</c:f>
              <c:multiLvlStrCache>
                <c:ptCount val="3"/>
                <c:lvl>
                  <c:pt idx="1">
                    <c:v>4DS</c:v>
                  </c:pt>
                  <c:pt idx="2">
                    <c:v>CNS</c:v>
                  </c:pt>
                </c:lvl>
                <c:lvl>
                  <c:pt idx="0">
                    <c:v>2013</c:v>
                  </c:pt>
                  <c:pt idx="1">
                    <c:v>2050</c:v>
                  </c:pt>
                </c:lvl>
              </c:multiLvlStrCache>
            </c:multiLvlStrRef>
          </c:cat>
          <c:val>
            <c:numRef>
              <c:f>'FIG 04.1'!$C$47:$E$47</c:f>
              <c:numCache>
                <c:formatCode>0</c:formatCode>
                <c:ptCount val="3"/>
                <c:pt idx="0">
                  <c:v>6.3443417760000216</c:v>
                </c:pt>
                <c:pt idx="1">
                  <c:v>-359.27491104558567</c:v>
                </c:pt>
                <c:pt idx="2">
                  <c:v>-274.25905922682921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23-41BF-A9FA-5A72A2921D90}"/>
            </c:ext>
          </c:extLst>
        </c:ser>
        <c:ser>
          <c:idx val="1"/>
          <c:order val="1"/>
          <c:tx>
            <c:strRef>
              <c:f>'FIG 04.1'!$B$44</c:f>
              <c:strCache>
                <c:ptCount val="1"/>
                <c:pt idx="0">
                  <c:v>Biomass and waste</c:v>
                </c:pt>
              </c:strCache>
            </c:strRef>
          </c:tx>
          <c:spPr>
            <a:solidFill>
              <a:srgbClr val="488652"/>
            </a:solidFill>
          </c:spPr>
          <c:invertIfNegative val="0"/>
          <c:cat>
            <c:multiLvlStrRef>
              <c:f>'FIG 04.1'!$C$41:$E$42</c:f>
              <c:multiLvlStrCache>
                <c:ptCount val="3"/>
                <c:lvl>
                  <c:pt idx="1">
                    <c:v>4DS</c:v>
                  </c:pt>
                  <c:pt idx="2">
                    <c:v>CNS</c:v>
                  </c:pt>
                </c:lvl>
                <c:lvl>
                  <c:pt idx="0">
                    <c:v>2013</c:v>
                  </c:pt>
                  <c:pt idx="1">
                    <c:v>2050</c:v>
                  </c:pt>
                </c:lvl>
              </c:multiLvlStrCache>
            </c:multiLvlStrRef>
          </c:cat>
          <c:val>
            <c:numRef>
              <c:f>'FIG 04.1'!$C$44:$E$44</c:f>
              <c:numCache>
                <c:formatCode>0</c:formatCode>
                <c:ptCount val="3"/>
                <c:pt idx="0">
                  <c:v>1081.3880148120002</c:v>
                </c:pt>
                <c:pt idx="1">
                  <c:v>1457.8458446551267</c:v>
                </c:pt>
                <c:pt idx="2">
                  <c:v>1606.4396238004865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23-41BF-A9FA-5A72A2921D90}"/>
            </c:ext>
          </c:extLst>
        </c:ser>
        <c:ser>
          <c:idx val="2"/>
          <c:order val="2"/>
          <c:tx>
            <c:strRef>
              <c:f>'FIG 04.1'!$B$45</c:f>
              <c:strCache>
                <c:ptCount val="1"/>
                <c:pt idx="0">
                  <c:v>Wind, geothermal and solar</c:v>
                </c:pt>
              </c:strCache>
            </c:strRef>
          </c:tx>
          <c:spPr>
            <a:solidFill>
              <a:srgbClr val="8BC669"/>
            </a:solidFill>
          </c:spPr>
          <c:invertIfNegative val="0"/>
          <c:cat>
            <c:multiLvlStrRef>
              <c:f>'FIG 04.1'!$C$41:$E$42</c:f>
              <c:multiLvlStrCache>
                <c:ptCount val="3"/>
                <c:lvl>
                  <c:pt idx="1">
                    <c:v>4DS</c:v>
                  </c:pt>
                  <c:pt idx="2">
                    <c:v>CNS</c:v>
                  </c:pt>
                </c:lvl>
                <c:lvl>
                  <c:pt idx="0">
                    <c:v>2013</c:v>
                  </c:pt>
                  <c:pt idx="1">
                    <c:v>2050</c:v>
                  </c:pt>
                </c:lvl>
              </c:multiLvlStrCache>
            </c:multiLvlStrRef>
          </c:cat>
          <c:val>
            <c:numRef>
              <c:f>'FIG 04.1'!$C$45:$E$45</c:f>
              <c:numCache>
                <c:formatCode>0</c:formatCode>
                <c:ptCount val="3"/>
                <c:pt idx="0">
                  <c:v>287.31672165600008</c:v>
                </c:pt>
                <c:pt idx="1">
                  <c:v>937.14715385911813</c:v>
                </c:pt>
                <c:pt idx="2">
                  <c:v>889.00806146772152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23-41BF-A9FA-5A72A2921D90}"/>
            </c:ext>
          </c:extLst>
        </c:ser>
        <c:ser>
          <c:idx val="5"/>
          <c:order val="3"/>
          <c:tx>
            <c:strRef>
              <c:f>'FIG 04.1'!$B$48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91547F"/>
            </a:solidFill>
          </c:spPr>
          <c:invertIfNegative val="0"/>
          <c:cat>
            <c:multiLvlStrRef>
              <c:f>'FIG 04.1'!$C$41:$E$42</c:f>
              <c:multiLvlStrCache>
                <c:ptCount val="3"/>
                <c:lvl>
                  <c:pt idx="1">
                    <c:v>4DS</c:v>
                  </c:pt>
                  <c:pt idx="2">
                    <c:v>CNS</c:v>
                  </c:pt>
                </c:lvl>
                <c:lvl>
                  <c:pt idx="0">
                    <c:v>2013</c:v>
                  </c:pt>
                  <c:pt idx="1">
                    <c:v>2050</c:v>
                  </c:pt>
                </c:lvl>
              </c:multiLvlStrCache>
            </c:multiLvlStrRef>
          </c:cat>
          <c:val>
            <c:numRef>
              <c:f>'FIG 04.1'!$C$48:$E$48</c:f>
              <c:numCache>
                <c:formatCode>0</c:formatCode>
                <c:ptCount val="3"/>
                <c:pt idx="0">
                  <c:v>776.12687769600018</c:v>
                </c:pt>
                <c:pt idx="1">
                  <c:v>924.74912614604273</c:v>
                </c:pt>
                <c:pt idx="2">
                  <c:v>940.9392412953049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E23-41BF-A9FA-5A72A2921D90}"/>
            </c:ext>
          </c:extLst>
        </c:ser>
        <c:ser>
          <c:idx val="3"/>
          <c:order val="4"/>
          <c:tx>
            <c:strRef>
              <c:f>'FIG 04.1'!$B$46</c:f>
              <c:strCache>
                <c:ptCount val="1"/>
                <c:pt idx="0">
                  <c:v>Natural gas</c:v>
                </c:pt>
              </c:strCache>
            </c:strRef>
          </c:tx>
          <c:spPr>
            <a:solidFill>
              <a:srgbClr val="00678E"/>
            </a:solidFill>
          </c:spPr>
          <c:invertIfNegative val="0"/>
          <c:cat>
            <c:multiLvlStrRef>
              <c:f>'FIG 04.1'!$C$41:$E$42</c:f>
              <c:multiLvlStrCache>
                <c:ptCount val="3"/>
                <c:lvl>
                  <c:pt idx="1">
                    <c:v>4DS</c:v>
                  </c:pt>
                  <c:pt idx="2">
                    <c:v>CNS</c:v>
                  </c:pt>
                </c:lvl>
                <c:lvl>
                  <c:pt idx="0">
                    <c:v>2013</c:v>
                  </c:pt>
                  <c:pt idx="1">
                    <c:v>2050</c:v>
                  </c:pt>
                </c:lvl>
              </c:multiLvlStrCache>
            </c:multiLvlStrRef>
          </c:cat>
          <c:val>
            <c:numRef>
              <c:f>'FIG 04.1'!$C$46:$E$46</c:f>
              <c:numCache>
                <c:formatCode>0</c:formatCode>
                <c:ptCount val="3"/>
                <c:pt idx="0">
                  <c:v>538.42080527999997</c:v>
                </c:pt>
                <c:pt idx="1">
                  <c:v>375.52552444304456</c:v>
                </c:pt>
                <c:pt idx="2">
                  <c:v>261.26514432740407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E23-41BF-A9FA-5A72A2921D90}"/>
            </c:ext>
          </c:extLst>
        </c:ser>
        <c:ser>
          <c:idx val="6"/>
          <c:order val="5"/>
          <c:tx>
            <c:strRef>
              <c:f>'FIG 04.1'!$B$49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948BB3"/>
            </a:solidFill>
          </c:spPr>
          <c:invertIfNegative val="0"/>
          <c:cat>
            <c:multiLvlStrRef>
              <c:f>'FIG 04.1'!$C$41:$E$42</c:f>
              <c:multiLvlStrCache>
                <c:ptCount val="3"/>
                <c:lvl>
                  <c:pt idx="1">
                    <c:v>4DS</c:v>
                  </c:pt>
                  <c:pt idx="2">
                    <c:v>CNS</c:v>
                  </c:pt>
                </c:lvl>
                <c:lvl>
                  <c:pt idx="0">
                    <c:v>2013</c:v>
                  </c:pt>
                  <c:pt idx="1">
                    <c:v>2050</c:v>
                  </c:pt>
                </c:lvl>
              </c:multiLvlStrCache>
            </c:multiLvlStrRef>
          </c:cat>
          <c:val>
            <c:numRef>
              <c:f>'FIG 04.1'!$C$49:$E$49</c:f>
              <c:numCache>
                <c:formatCode>0</c:formatCode>
                <c:ptCount val="3"/>
                <c:pt idx="0">
                  <c:v>1887.0614750519994</c:v>
                </c:pt>
                <c:pt idx="1">
                  <c:v>1309.6229054623534</c:v>
                </c:pt>
                <c:pt idx="2">
                  <c:v>424.54348223565091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E23-41BF-A9FA-5A72A2921D90}"/>
            </c:ext>
          </c:extLst>
        </c:ser>
        <c:ser>
          <c:idx val="7"/>
          <c:order val="6"/>
          <c:tx>
            <c:strRef>
              <c:f>'FIG 04.1'!$B$50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multiLvlStrRef>
              <c:f>'FIG 04.1'!$C$41:$E$42</c:f>
              <c:multiLvlStrCache>
                <c:ptCount val="3"/>
                <c:lvl>
                  <c:pt idx="1">
                    <c:v>4DS</c:v>
                  </c:pt>
                  <c:pt idx="2">
                    <c:v>CNS</c:v>
                  </c:pt>
                </c:lvl>
                <c:lvl>
                  <c:pt idx="0">
                    <c:v>2013</c:v>
                  </c:pt>
                  <c:pt idx="1">
                    <c:v>2050</c:v>
                  </c:pt>
                </c:lvl>
              </c:multiLvlStrCache>
            </c:multiLvlStrRef>
          </c:cat>
          <c:val>
            <c:numRef>
              <c:f>'FIG 04.1'!$C$50:$E$50</c:f>
              <c:numCache>
                <c:formatCode>0</c:formatCode>
                <c:ptCount val="3"/>
                <c:pt idx="0">
                  <c:v>982.68232075200012</c:v>
                </c:pt>
                <c:pt idx="1">
                  <c:v>513.12486893591199</c:v>
                </c:pt>
                <c:pt idx="2">
                  <c:v>346.795051461936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E23-41BF-A9FA-5A72A2921D90}"/>
            </c:ext>
          </c:extLst>
        </c:ser>
        <c:ser>
          <c:idx val="8"/>
          <c:order val="7"/>
          <c:tx>
            <c:strRef>
              <c:f>'FIG 04.1'!$B$43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A7A9AC"/>
            </a:solidFill>
          </c:spPr>
          <c:invertIfNegative val="0"/>
          <c:cat>
            <c:multiLvlStrRef>
              <c:f>'FIG 04.1'!$C$41:$E$42</c:f>
              <c:multiLvlStrCache>
                <c:ptCount val="3"/>
                <c:lvl>
                  <c:pt idx="1">
                    <c:v>4DS</c:v>
                  </c:pt>
                  <c:pt idx="2">
                    <c:v>CNS</c:v>
                  </c:pt>
                </c:lvl>
                <c:lvl>
                  <c:pt idx="0">
                    <c:v>2013</c:v>
                  </c:pt>
                  <c:pt idx="1">
                    <c:v>2050</c:v>
                  </c:pt>
                </c:lvl>
              </c:multiLvlStrCache>
            </c:multiLvlStrRef>
          </c:cat>
          <c:val>
            <c:numRef>
              <c:f>'FIG 04.1'!$C$43:$E$43</c:f>
              <c:numCache>
                <c:formatCode>0</c:formatCode>
                <c:ptCount val="3"/>
                <c:pt idx="0">
                  <c:v>474.68787030000004</c:v>
                </c:pt>
                <c:pt idx="1">
                  <c:v>217.01698833649621</c:v>
                </c:pt>
                <c:pt idx="2">
                  <c:v>85.481810670660124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E23-41BF-A9FA-5A72A2921D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5"/>
        <c:overlap val="100"/>
        <c:axId val="250644264"/>
        <c:axId val="250646616"/>
      </c:barChart>
      <c:catAx>
        <c:axId val="2506442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en-DK"/>
          </a:p>
        </c:txPr>
        <c:crossAx val="250646616"/>
        <c:crossesAt val="-1E+30"/>
        <c:auto val="1"/>
        <c:lblAlgn val="ctr"/>
        <c:lblOffset val="0"/>
        <c:noMultiLvlLbl val="0"/>
      </c:catAx>
      <c:valAx>
        <c:axId val="250646616"/>
        <c:scaling>
          <c:orientation val="minMax"/>
          <c:max val="6500"/>
          <c:min val="-1000"/>
        </c:scaling>
        <c:delete val="0"/>
        <c:axPos val="b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sv-SE"/>
                  <a:t>PJ</a:t>
                </a:r>
              </a:p>
            </c:rich>
          </c:tx>
          <c:overlay val="0"/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250644264"/>
        <c:crossesAt val="1"/>
        <c:crossBetween val="between"/>
        <c:majorUnit val="1000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1.6319283618959398E-2"/>
          <c:y val="0.88850503062117236"/>
          <c:w val="0.89546600792548003"/>
          <c:h val="8.3717191601049873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DK"/>
    </a:p>
  </c:txPr>
  <c:printSettings>
    <c:headerFooter/>
    <c:pageMargins b="0" l="0" r="0" t="0" header="0" footer="0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/>
              <a:t>Bio energy consumption (ktoe)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title>
    <c:autoTitleDeleted val="0"/>
    <c:plotArea>
      <c:layout/>
      <c:barChart>
        <c:barDir val="col"/>
        <c:grouping val="stacked"/>
        <c:varyColors val="0"/>
        <c:ser>
          <c:idx val="3"/>
          <c:order val="5"/>
          <c:tx>
            <c:strRef>
              <c:f>'FIG 04.2'!$C$186</c:f>
              <c:strCache>
                <c:ptCount val="1"/>
                <c:pt idx="0">
                  <c:v>Biomass in electricity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'FIG 04.2'!$D$180:$K$180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04.2'!$D$186:$K$186</c:f>
              <c:numCache>
                <c:formatCode>_-* #,##0.0_-;\-* #,##0.0_-;_-* "-"??_-;_-@_-</c:formatCode>
                <c:ptCount val="8"/>
                <c:pt idx="0">
                  <c:v>981.16938950988811</c:v>
                </c:pt>
                <c:pt idx="1">
                  <c:v>1048.2373172828891</c:v>
                </c:pt>
                <c:pt idx="2">
                  <c:v>831.81427343078235</c:v>
                </c:pt>
                <c:pt idx="3">
                  <c:v>905.15907136715384</c:v>
                </c:pt>
                <c:pt idx="4">
                  <c:v>827.944969905417</c:v>
                </c:pt>
                <c:pt idx="5">
                  <c:v>781.68529664660355</c:v>
                </c:pt>
                <c:pt idx="6">
                  <c:v>772.82889079965605</c:v>
                </c:pt>
                <c:pt idx="7">
                  <c:v>839.29492691315556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66-4215-B98A-CC453CF72F60}"/>
            </c:ext>
          </c:extLst>
        </c:ser>
        <c:ser>
          <c:idx val="9"/>
          <c:order val="10"/>
          <c:tx>
            <c:strRef>
              <c:f>'FIG 04.2'!$C$191</c:f>
              <c:strCache>
                <c:ptCount val="1"/>
                <c:pt idx="0">
                  <c:v>Biomass in heating and cooling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 04.2'!$D$180:$K$180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04.2'!$D$191:$K$191</c:f>
              <c:numCache>
                <c:formatCode>_-* #,##0.0_-;\-* #,##0.0_-;_-* "-"??_-;_-@_-</c:formatCode>
                <c:ptCount val="8"/>
                <c:pt idx="0">
                  <c:v>7780</c:v>
                </c:pt>
                <c:pt idx="1">
                  <c:v>8949</c:v>
                </c:pt>
                <c:pt idx="2">
                  <c:v>7525</c:v>
                </c:pt>
                <c:pt idx="3">
                  <c:v>7964</c:v>
                </c:pt>
                <c:pt idx="4">
                  <c:v>7675</c:v>
                </c:pt>
                <c:pt idx="5">
                  <c:v>7537</c:v>
                </c:pt>
                <c:pt idx="6">
                  <c:v>7740</c:v>
                </c:pt>
                <c:pt idx="7">
                  <c:v>7909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66-4215-B98A-CC453CF72F60}"/>
            </c:ext>
          </c:extLst>
        </c:ser>
        <c:ser>
          <c:idx val="15"/>
          <c:order val="15"/>
          <c:tx>
            <c:strRef>
              <c:f>'FIG 04.2'!$C$196</c:f>
              <c:strCache>
                <c:ptCount val="1"/>
                <c:pt idx="0">
                  <c:v>Biomass in transport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 04.2'!$D$180:$K$180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04.2'!$D$196:$K$196</c:f>
              <c:numCache>
                <c:formatCode>_-* #,##0.0_-;\-* #,##0.0_-;_-* "-"??_-;_-@_-</c:formatCode>
                <c:ptCount val="8"/>
                <c:pt idx="0">
                  <c:v>396</c:v>
                </c:pt>
                <c:pt idx="1">
                  <c:v>429</c:v>
                </c:pt>
                <c:pt idx="2">
                  <c:v>475</c:v>
                </c:pt>
                <c:pt idx="3">
                  <c:v>607</c:v>
                </c:pt>
                <c:pt idx="4">
                  <c:v>827</c:v>
                </c:pt>
                <c:pt idx="5">
                  <c:v>982</c:v>
                </c:pt>
                <c:pt idx="6">
                  <c:v>1190</c:v>
                </c:pt>
                <c:pt idx="7">
                  <c:v>1479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66-4215-B98A-CC453CF72F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9185024"/>
        <c:axId val="7730038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'FIG 04.2'!$C$181</c15:sqref>
                        </c15:formulaRef>
                      </c:ext>
                    </c:extLst>
                    <c:strCache>
                      <c:ptCount val="1"/>
                      <c:pt idx="0">
                        <c:v>TOTAL gross RE consumption (ktoe)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'FIG 04.2'!$D$180:$K$180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'FIG 04.2'!$D$181:$K$181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16054</c:v>
                      </c:pt>
                      <c:pt idx="1">
                        <c:v>17429</c:v>
                      </c:pt>
                      <c:pt idx="2">
                        <c:v>16994</c:v>
                      </c:pt>
                      <c:pt idx="3">
                        <c:v>17840</c:v>
                      </c:pt>
                      <c:pt idx="4">
                        <c:v>17887</c:v>
                      </c:pt>
                      <c:pt idx="5">
                        <c:v>17833</c:v>
                      </c:pt>
                      <c:pt idx="6">
                        <c:v>18636</c:v>
                      </c:pt>
                      <c:pt idx="7">
                        <c:v>19359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4866-4215-B98A-CC453CF72F60}"/>
                  </c:ext>
                </c:extLst>
              </c15:ser>
            </c15:filteredBarSeries>
            <c15:filteredBarSeries>
              <c15:ser>
                <c:idx val="5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04.2'!$C$182</c15:sqref>
                        </c15:formulaRef>
                      </c:ext>
                    </c:extLst>
                    <c:strCache>
                      <c:ptCount val="1"/>
                      <c:pt idx="0">
                        <c:v>Heating and cooling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04.2'!$D$180:$K$180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04.2'!$D$182:$K$182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8583</c:v>
                      </c:pt>
                      <c:pt idx="1">
                        <c:v>9752</c:v>
                      </c:pt>
                      <c:pt idx="2">
                        <c:v>9156</c:v>
                      </c:pt>
                      <c:pt idx="3">
                        <c:v>9661</c:v>
                      </c:pt>
                      <c:pt idx="4">
                        <c:v>9450</c:v>
                      </c:pt>
                      <c:pt idx="5">
                        <c:v>9337</c:v>
                      </c:pt>
                      <c:pt idx="6">
                        <c:v>9581</c:v>
                      </c:pt>
                      <c:pt idx="7">
                        <c:v>9842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866-4215-B98A-CC453CF72F60}"/>
                  </c:ext>
                </c:extLst>
              </c15:ser>
            </c15:filteredBarSeries>
            <c15:filteredBarSeries>
              <c15:ser>
                <c:idx val="10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04.2'!$C$183</c15:sqref>
                        </c15:formulaRef>
                      </c:ext>
                    </c:extLst>
                    <c:strCache>
                      <c:ptCount val="1"/>
                      <c:pt idx="0">
                        <c:v>Electricity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04.2'!$D$180:$K$180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04.2'!$D$183:$K$183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7075</c:v>
                      </c:pt>
                      <c:pt idx="1">
                        <c:v>7248</c:v>
                      </c:pt>
                      <c:pt idx="2">
                        <c:v>7232</c:v>
                      </c:pt>
                      <c:pt idx="3">
                        <c:v>7443</c:v>
                      </c:pt>
                      <c:pt idx="4">
                        <c:v>7461</c:v>
                      </c:pt>
                      <c:pt idx="5">
                        <c:v>7369</c:v>
                      </c:pt>
                      <c:pt idx="6">
                        <c:v>7740</c:v>
                      </c:pt>
                      <c:pt idx="7">
                        <c:v>7895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866-4215-B98A-CC453CF72F60}"/>
                  </c:ext>
                </c:extLst>
              </c15:ser>
            </c15:filteredBarSeries>
            <c15:filteredBarSeries>
              <c15:ser>
                <c:idx val="1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04.2'!$C$184</c15:sqref>
                        </c15:formulaRef>
                      </c:ext>
                    </c:extLst>
                    <c:strCache>
                      <c:ptCount val="1"/>
                      <c:pt idx="0">
                        <c:v>Transport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04.2'!$D$180:$K$180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04.2'!$D$184:$K$184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396</c:v>
                      </c:pt>
                      <c:pt idx="1">
                        <c:v>429</c:v>
                      </c:pt>
                      <c:pt idx="2">
                        <c:v>607</c:v>
                      </c:pt>
                      <c:pt idx="3">
                        <c:v>736</c:v>
                      </c:pt>
                      <c:pt idx="4">
                        <c:v>977</c:v>
                      </c:pt>
                      <c:pt idx="5">
                        <c:v>1127</c:v>
                      </c:pt>
                      <c:pt idx="6">
                        <c:v>1315</c:v>
                      </c:pt>
                      <c:pt idx="7">
                        <c:v>1622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866-4215-B98A-CC453CF72F60}"/>
                  </c:ext>
                </c:extLst>
              </c15:ser>
            </c15:filteredBarSeries>
            <c15:filteredBa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04.2'!$C$185</c15:sqref>
                        </c15:formulaRef>
                      </c:ext>
                    </c:extLst>
                    <c:strCache>
                      <c:ptCount val="1"/>
                      <c:pt idx="0">
                        <c:v>Modified Table 1b - RE in electricity (ktoe)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04.2'!$D$180:$K$180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04.2'!$D$185:$K$185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7070.4213241616508</c:v>
                      </c:pt>
                      <c:pt idx="1">
                        <c:v>7222.3559759243335</c:v>
                      </c:pt>
                      <c:pt idx="2">
                        <c:v>7364.1444539982795</c:v>
                      </c:pt>
                      <c:pt idx="3">
                        <c:v>7571.9690455717964</c:v>
                      </c:pt>
                      <c:pt idx="4">
                        <c:v>7602.1496130696469</c:v>
                      </c:pt>
                      <c:pt idx="5">
                        <c:v>7503.7833190025794</c:v>
                      </c:pt>
                      <c:pt idx="6">
                        <c:v>7877.8159931212376</c:v>
                      </c:pt>
                      <c:pt idx="7">
                        <c:v>8039.8108340498702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866-4215-B98A-CC453CF72F60}"/>
                  </c:ext>
                </c:extLst>
              </c15:ser>
            </c15:filteredBarSeries>
            <c15:filteredBarSeries>
              <c15:ser>
                <c:idx val="4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04.2'!$C$187</c15:sqref>
                        </c15:formulaRef>
                      </c:ext>
                    </c:extLst>
                    <c:strCache>
                      <c:ptCount val="1"/>
                      <c:pt idx="0">
                        <c:v>Solid biomass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04.2'!$D$180:$K$180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04.2'!$D$187:$K$187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954.85812553740323</c:v>
                      </c:pt>
                      <c:pt idx="1">
                        <c:v>1029.7506448839208</c:v>
                      </c:pt>
                      <c:pt idx="2">
                        <c:v>828.97678417884777</c:v>
                      </c:pt>
                      <c:pt idx="3">
                        <c:v>903.43938091143593</c:v>
                      </c:pt>
                      <c:pt idx="4">
                        <c:v>826.22527944969897</c:v>
                      </c:pt>
                      <c:pt idx="5">
                        <c:v>780.48151332760096</c:v>
                      </c:pt>
                      <c:pt idx="6">
                        <c:v>771.88306104901108</c:v>
                      </c:pt>
                      <c:pt idx="7">
                        <c:v>838.3490971625107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866-4215-B98A-CC453CF72F60}"/>
                  </c:ext>
                </c:extLst>
              </c15:ser>
            </c15:filteredBarSeries>
            <c15:filteredBarSeries>
              <c15:ser>
                <c:idx val="6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04.2'!$C$188</c15:sqref>
                        </c15:formulaRef>
                      </c:ext>
                    </c:extLst>
                    <c:strCache>
                      <c:ptCount val="1"/>
                      <c:pt idx="0">
                        <c:v>Biogas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04.2'!$D$180:$K$180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04.2'!$D$188:$K$188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2.9234737747205499</c:v>
                      </c:pt>
                      <c:pt idx="1">
                        <c:v>3.0954428202923472</c:v>
                      </c:pt>
                      <c:pt idx="2">
                        <c:v>2.8374892519346515</c:v>
                      </c:pt>
                      <c:pt idx="3">
                        <c:v>1.7196904557179706</c:v>
                      </c:pt>
                      <c:pt idx="4">
                        <c:v>1.7196904557179706</c:v>
                      </c:pt>
                      <c:pt idx="5">
                        <c:v>1.2037833190025795</c:v>
                      </c:pt>
                      <c:pt idx="6">
                        <c:v>0.94582975064488384</c:v>
                      </c:pt>
                      <c:pt idx="7">
                        <c:v>0.94582975064488384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4866-4215-B98A-CC453CF72F60}"/>
                  </c:ext>
                </c:extLst>
              </c15:ser>
            </c15:filteredBarSeries>
            <c15:filteredBarSeries>
              <c15:ser>
                <c:idx val="7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04.2'!$C$189</c15:sqref>
                        </c15:formulaRef>
                      </c:ext>
                    </c:extLst>
                    <c:strCache>
                      <c:ptCount val="1"/>
                      <c:pt idx="0">
                        <c:v>Bioliquids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04.2'!$D$180:$K$180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04.2'!$D$189:$K$189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23.387790197764399</c:v>
                      </c:pt>
                      <c:pt idx="1">
                        <c:v>1.461736887360275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4866-4215-B98A-CC453CF72F60}"/>
                  </c:ext>
                </c:extLst>
              </c15:ser>
            </c15:filteredBarSeries>
            <c15:filteredBarSeries>
              <c15:ser>
                <c:idx val="8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04.2'!$C$190</c15:sqref>
                        </c15:formulaRef>
                      </c:ext>
                    </c:extLst>
                    <c:strCache>
                      <c:ptCount val="1"/>
                      <c:pt idx="0">
                        <c:v>Table 1c - RE in heating and cooling (ktoe)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04.2'!$D$180:$K$180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04.2'!$D$190:$K$190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8583</c:v>
                      </c:pt>
                      <c:pt idx="1">
                        <c:v>9752</c:v>
                      </c:pt>
                      <c:pt idx="2">
                        <c:v>8700</c:v>
                      </c:pt>
                      <c:pt idx="3">
                        <c:v>9152</c:v>
                      </c:pt>
                      <c:pt idx="4">
                        <c:v>9450</c:v>
                      </c:pt>
                      <c:pt idx="5">
                        <c:v>9337</c:v>
                      </c:pt>
                      <c:pt idx="6">
                        <c:v>9581</c:v>
                      </c:pt>
                      <c:pt idx="7">
                        <c:v>9842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4866-4215-B98A-CC453CF72F60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04.2'!$C$192</c15:sqref>
                        </c15:formulaRef>
                      </c:ext>
                    </c:extLst>
                    <c:strCache>
                      <c:ptCount val="1"/>
                      <c:pt idx="0">
                        <c:v>Solid biomass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04.2'!$D$180:$K$180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04.2'!$D$192:$K$192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7557</c:v>
                      </c:pt>
                      <c:pt idx="1">
                        <c:v>8713</c:v>
                      </c:pt>
                      <c:pt idx="2">
                        <c:v>7485</c:v>
                      </c:pt>
                      <c:pt idx="3">
                        <c:v>7921</c:v>
                      </c:pt>
                      <c:pt idx="4">
                        <c:v>7626</c:v>
                      </c:pt>
                      <c:pt idx="5">
                        <c:v>7487</c:v>
                      </c:pt>
                      <c:pt idx="6">
                        <c:v>7689</c:v>
                      </c:pt>
                      <c:pt idx="7">
                        <c:v>7852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4866-4215-B98A-CC453CF72F60}"/>
                  </c:ext>
                </c:extLst>
              </c15:ser>
            </c15:filteredBarSeries>
            <c15:filteredBa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04.2'!$C$193</c15:sqref>
                        </c15:formulaRef>
                      </c:ext>
                    </c:extLst>
                    <c:strCache>
                      <c:ptCount val="1"/>
                      <c:pt idx="0">
                        <c:v>Biogas</c:v>
                      </c:pt>
                    </c:strCache>
                  </c:strRef>
                </c:tx>
                <c:spPr>
                  <a:solidFill>
                    <a:schemeClr val="accent1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04.2'!$D$180:$K$180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04.2'!$D$193:$K$193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82</c:v>
                      </c:pt>
                      <c:pt idx="1">
                        <c:v>83</c:v>
                      </c:pt>
                      <c:pt idx="2">
                        <c:v>40</c:v>
                      </c:pt>
                      <c:pt idx="3">
                        <c:v>43</c:v>
                      </c:pt>
                      <c:pt idx="4">
                        <c:v>49</c:v>
                      </c:pt>
                      <c:pt idx="5">
                        <c:v>50</c:v>
                      </c:pt>
                      <c:pt idx="6">
                        <c:v>51</c:v>
                      </c:pt>
                      <c:pt idx="7">
                        <c:v>57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4866-4215-B98A-CC453CF72F60}"/>
                  </c:ext>
                </c:extLst>
              </c15:ser>
            </c15:filteredBarSeries>
            <c15:filteredBa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04.2'!$C$194</c15:sqref>
                        </c15:formulaRef>
                      </c:ext>
                    </c:extLst>
                    <c:strCache>
                      <c:ptCount val="1"/>
                      <c:pt idx="0">
                        <c:v>Bioliquids</c:v>
                      </c:pt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04.2'!$D$180:$K$180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04.2'!$D$194:$K$194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142</c:v>
                      </c:pt>
                      <c:pt idx="1">
                        <c:v>153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4866-4215-B98A-CC453CF72F60}"/>
                  </c:ext>
                </c:extLst>
              </c15:ser>
            </c15:filteredBarSeries>
            <c15:filteredBa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04.2'!$C$195</c15:sqref>
                        </c15:formulaRef>
                      </c:ext>
                    </c:extLst>
                    <c:strCache>
                      <c:ptCount val="1"/>
                      <c:pt idx="0">
                        <c:v>Table 1d - RE in transport (ktoe)</c:v>
                      </c:pt>
                    </c:strCache>
                  </c:strRef>
                </c:tx>
                <c:spPr>
                  <a:solidFill>
                    <a:schemeClr val="accent3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04.2'!$D$180:$K$180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04.2'!$D$195:$K$195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506</c:v>
                      </c:pt>
                      <c:pt idx="1">
                        <c:v>569</c:v>
                      </c:pt>
                      <c:pt idx="2">
                        <c:v>607</c:v>
                      </c:pt>
                      <c:pt idx="3">
                        <c:v>736</c:v>
                      </c:pt>
                      <c:pt idx="4">
                        <c:v>969</c:v>
                      </c:pt>
                      <c:pt idx="5">
                        <c:v>1120</c:v>
                      </c:pt>
                      <c:pt idx="6">
                        <c:v>1328</c:v>
                      </c:pt>
                      <c:pt idx="7">
                        <c:v>1624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4866-4215-B98A-CC453CF72F60}"/>
                  </c:ext>
                </c:extLst>
              </c15:ser>
            </c15:filteredBarSeries>
          </c:ext>
        </c:extLst>
      </c:barChart>
      <c:catAx>
        <c:axId val="95918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773003888"/>
        <c:crosses val="autoZero"/>
        <c:auto val="1"/>
        <c:lblAlgn val="ctr"/>
        <c:lblOffset val="100"/>
        <c:noMultiLvlLbl val="0"/>
      </c:catAx>
      <c:valAx>
        <c:axId val="77300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959185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/>
              <a:t>Gross final RE consumption (ktoe)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'FIG 04.2'!$C$223</c:f>
              <c:strCache>
                <c:ptCount val="1"/>
                <c:pt idx="0">
                  <c:v>Heating and cooling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 04.2'!$D$221:$K$221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04.2'!$D$223:$K$223</c:f>
              <c:numCache>
                <c:formatCode>_-* #,##0.0_-;\-* #,##0.0_-;_-* "-"??_-;_-@_-</c:formatCode>
                <c:ptCount val="8"/>
                <c:pt idx="0">
                  <c:v>2296</c:v>
                </c:pt>
                <c:pt idx="1">
                  <c:v>22632</c:v>
                </c:pt>
                <c:pt idx="2">
                  <c:v>2470</c:v>
                </c:pt>
                <c:pt idx="3">
                  <c:v>2571.6</c:v>
                </c:pt>
                <c:pt idx="4">
                  <c:v>2609</c:v>
                </c:pt>
                <c:pt idx="5">
                  <c:v>2572</c:v>
                </c:pt>
                <c:pt idx="6">
                  <c:v>2908</c:v>
                </c:pt>
                <c:pt idx="7">
                  <c:v>3148.4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41-4E68-B474-5E936EC447E1}"/>
            </c:ext>
          </c:extLst>
        </c:ser>
        <c:ser>
          <c:idx val="2"/>
          <c:order val="2"/>
          <c:tx>
            <c:strRef>
              <c:f>'FIG 04.2'!$C$224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'FIG 04.2'!$D$221:$K$221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04.2'!$D$224:$K$224</c:f>
              <c:numCache>
                <c:formatCode>_-* #,##0.0_-;\-* #,##0.0_-;_-* "-"??_-;_-@_-</c:formatCode>
                <c:ptCount val="8"/>
                <c:pt idx="0">
                  <c:v>895</c:v>
                </c:pt>
                <c:pt idx="1">
                  <c:v>1065</c:v>
                </c:pt>
                <c:pt idx="2">
                  <c:v>1117.9000000000001</c:v>
                </c:pt>
                <c:pt idx="3">
                  <c:v>1184.8</c:v>
                </c:pt>
                <c:pt idx="4">
                  <c:v>1329</c:v>
                </c:pt>
                <c:pt idx="5">
                  <c:v>1460</c:v>
                </c:pt>
                <c:pt idx="6">
                  <c:v>1522.9</c:v>
                </c:pt>
                <c:pt idx="7">
                  <c:v>1623.3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41-4E68-B474-5E936EC447E1}"/>
            </c:ext>
          </c:extLst>
        </c:ser>
        <c:ser>
          <c:idx val="3"/>
          <c:order val="3"/>
          <c:tx>
            <c:strRef>
              <c:f>'FIG 04.2'!$C$225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'FIG 04.2'!$D$221:$K$221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04.2'!$D$225:$K$225</c:f>
              <c:numCache>
                <c:formatCode>_-* #,##0.0_-;\-* #,##0.0_-;_-* "-"??_-;_-@_-</c:formatCode>
                <c:ptCount val="8"/>
                <c:pt idx="0">
                  <c:v>9.8000000000000007</c:v>
                </c:pt>
                <c:pt idx="1">
                  <c:v>10.8</c:v>
                </c:pt>
                <c:pt idx="2">
                  <c:v>143.19999999999999</c:v>
                </c:pt>
                <c:pt idx="3">
                  <c:v>213</c:v>
                </c:pt>
                <c:pt idx="4">
                  <c:v>222.3</c:v>
                </c:pt>
                <c:pt idx="5">
                  <c:v>229.5</c:v>
                </c:pt>
                <c:pt idx="6">
                  <c:v>246.7</c:v>
                </c:pt>
                <c:pt idx="7">
                  <c:v>252.9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41-4E68-B474-5E936EC447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9185024"/>
        <c:axId val="7730038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'FIG 04.2'!$C$222</c15:sqref>
                        </c15:formulaRef>
                      </c:ext>
                    </c:extLst>
                    <c:strCache>
                      <c:ptCount val="1"/>
                      <c:pt idx="0">
                        <c:v>TOTAL gross RE consumption (ktoe)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'FIG 04.2'!$D$221:$K$221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'FIG 04.2'!$D$222:$K$222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3191</c:v>
                      </c:pt>
                      <c:pt idx="1">
                        <c:v>3692</c:v>
                      </c:pt>
                      <c:pt idx="2">
                        <c:v>3731.1</c:v>
                      </c:pt>
                      <c:pt idx="3">
                        <c:v>3969.4</c:v>
                      </c:pt>
                      <c:pt idx="4">
                        <c:v>4145</c:v>
                      </c:pt>
                      <c:pt idx="5">
                        <c:v>4246</c:v>
                      </c:pt>
                      <c:pt idx="6">
                        <c:v>4678</c:v>
                      </c:pt>
                      <c:pt idx="7">
                        <c:v>5024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1241-4E68-B474-5E936EC447E1}"/>
                  </c:ext>
                </c:extLst>
              </c15:ser>
            </c15:filteredBarSeries>
          </c:ext>
        </c:extLst>
      </c:barChart>
      <c:catAx>
        <c:axId val="95918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773003888"/>
        <c:crosses val="autoZero"/>
        <c:auto val="1"/>
        <c:lblAlgn val="ctr"/>
        <c:lblOffset val="100"/>
        <c:noMultiLvlLbl val="0"/>
      </c:catAx>
      <c:valAx>
        <c:axId val="77300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959185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/>
              <a:t>Bio energy consumption (ktoe)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title>
    <c:autoTitleDeleted val="0"/>
    <c:plotArea>
      <c:layout/>
      <c:barChart>
        <c:barDir val="col"/>
        <c:grouping val="stacked"/>
        <c:varyColors val="0"/>
        <c:ser>
          <c:idx val="3"/>
          <c:order val="5"/>
          <c:tx>
            <c:strRef>
              <c:f>'FIG 04.2'!$C$227</c:f>
              <c:strCache>
                <c:ptCount val="1"/>
                <c:pt idx="0">
                  <c:v>Biomass in electricity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'FIG 04.2'!$D$221:$K$221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04.2'!$D$227:$K$227</c:f>
              <c:numCache>
                <c:formatCode>_-* #,##0.0_-;\-* #,##0.0_-;_-* "-"??_-;_-@_-</c:formatCode>
                <c:ptCount val="8"/>
                <c:pt idx="0">
                  <c:v>288.2201203783319</c:v>
                </c:pt>
                <c:pt idx="1">
                  <c:v>398.28030954428198</c:v>
                </c:pt>
                <c:pt idx="2">
                  <c:v>294.58297506448838</c:v>
                </c:pt>
                <c:pt idx="3">
                  <c:v>305.58899398108338</c:v>
                </c:pt>
                <c:pt idx="4">
                  <c:v>372.31298366294067</c:v>
                </c:pt>
                <c:pt idx="5">
                  <c:v>369.2175408426483</c:v>
                </c:pt>
                <c:pt idx="6">
                  <c:v>281.90025795356831</c:v>
                </c:pt>
                <c:pt idx="7">
                  <c:v>343.59415305245051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AA-4004-9ECC-83E1D6CB37D3}"/>
            </c:ext>
          </c:extLst>
        </c:ser>
        <c:ser>
          <c:idx val="9"/>
          <c:order val="10"/>
          <c:tx>
            <c:strRef>
              <c:f>'FIG 04.2'!$C$232</c:f>
              <c:strCache>
                <c:ptCount val="1"/>
                <c:pt idx="0">
                  <c:v>Biomass in heating and cooling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 04.2'!$D$221:$K$221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04.2'!$D$232:$K$232</c:f>
              <c:numCache>
                <c:formatCode>_-* #,##0.0_-;\-* #,##0.0_-;_-* "-"??_-;_-@_-</c:formatCode>
                <c:ptCount val="8"/>
                <c:pt idx="0">
                  <c:v>2123</c:v>
                </c:pt>
                <c:pt idx="1">
                  <c:v>2436</c:v>
                </c:pt>
                <c:pt idx="2">
                  <c:v>1987.2</c:v>
                </c:pt>
                <c:pt idx="3">
                  <c:v>2079.6999999999998</c:v>
                </c:pt>
                <c:pt idx="4">
                  <c:v>2415</c:v>
                </c:pt>
                <c:pt idx="5">
                  <c:v>2367</c:v>
                </c:pt>
                <c:pt idx="6">
                  <c:v>2312.3000000000002</c:v>
                </c:pt>
                <c:pt idx="7">
                  <c:v>2505.8000000000002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AA-4004-9ECC-83E1D6CB37D3}"/>
            </c:ext>
          </c:extLst>
        </c:ser>
        <c:ser>
          <c:idx val="15"/>
          <c:order val="15"/>
          <c:tx>
            <c:strRef>
              <c:f>'FIG 04.2'!$C$237</c:f>
              <c:strCache>
                <c:ptCount val="1"/>
                <c:pt idx="0">
                  <c:v>Biomass in transport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 04.2'!$D$221:$K$221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04.2'!$D$237:$K$237</c:f>
              <c:numCache>
                <c:formatCode>_-* #,##0.0_-;\-* #,##0.0_-;_-* "-"??_-;_-@_-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134.10000000000002</c:v>
                </c:pt>
                <c:pt idx="3">
                  <c:v>203.70000000000002</c:v>
                </c:pt>
                <c:pt idx="4">
                  <c:v>208</c:v>
                </c:pt>
                <c:pt idx="5">
                  <c:v>213.4</c:v>
                </c:pt>
                <c:pt idx="6">
                  <c:v>214</c:v>
                </c:pt>
                <c:pt idx="7">
                  <c:v>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AA-4004-9ECC-83E1D6CB3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9185024"/>
        <c:axId val="7730038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'FIG 04.2'!$C$222</c15:sqref>
                        </c15:formulaRef>
                      </c:ext>
                    </c:extLst>
                    <c:strCache>
                      <c:ptCount val="1"/>
                      <c:pt idx="0">
                        <c:v>TOTAL gross RE consumption (ktoe)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'FIG 04.2'!$D$221:$K$221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'FIG 04.2'!$D$222:$K$222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3191</c:v>
                      </c:pt>
                      <c:pt idx="1">
                        <c:v>3692</c:v>
                      </c:pt>
                      <c:pt idx="2">
                        <c:v>3731.1</c:v>
                      </c:pt>
                      <c:pt idx="3">
                        <c:v>3969.4</c:v>
                      </c:pt>
                      <c:pt idx="4">
                        <c:v>4145</c:v>
                      </c:pt>
                      <c:pt idx="5">
                        <c:v>4246</c:v>
                      </c:pt>
                      <c:pt idx="6">
                        <c:v>4678</c:v>
                      </c:pt>
                      <c:pt idx="7">
                        <c:v>5024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42AA-4004-9ECC-83E1D6CB37D3}"/>
                  </c:ext>
                </c:extLst>
              </c15:ser>
            </c15:filteredBarSeries>
            <c15:filteredBarSeries>
              <c15:ser>
                <c:idx val="5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04.2'!$C$223</c15:sqref>
                        </c15:formulaRef>
                      </c:ext>
                    </c:extLst>
                    <c:strCache>
                      <c:ptCount val="1"/>
                      <c:pt idx="0">
                        <c:v>Heating and cooling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04.2'!$D$221:$K$221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04.2'!$D$223:$K$223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2296</c:v>
                      </c:pt>
                      <c:pt idx="1">
                        <c:v>22632</c:v>
                      </c:pt>
                      <c:pt idx="2">
                        <c:v>2470</c:v>
                      </c:pt>
                      <c:pt idx="3">
                        <c:v>2571.6</c:v>
                      </c:pt>
                      <c:pt idx="4">
                        <c:v>2609</c:v>
                      </c:pt>
                      <c:pt idx="5">
                        <c:v>2572</c:v>
                      </c:pt>
                      <c:pt idx="6">
                        <c:v>2908</c:v>
                      </c:pt>
                      <c:pt idx="7">
                        <c:v>3148.4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2AA-4004-9ECC-83E1D6CB37D3}"/>
                  </c:ext>
                </c:extLst>
              </c15:ser>
            </c15:filteredBarSeries>
            <c15:filteredBarSeries>
              <c15:ser>
                <c:idx val="10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04.2'!$C$224</c15:sqref>
                        </c15:formulaRef>
                      </c:ext>
                    </c:extLst>
                    <c:strCache>
                      <c:ptCount val="1"/>
                      <c:pt idx="0">
                        <c:v>Electricity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04.2'!$D$221:$K$221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04.2'!$D$224:$K$224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895</c:v>
                      </c:pt>
                      <c:pt idx="1">
                        <c:v>1065</c:v>
                      </c:pt>
                      <c:pt idx="2">
                        <c:v>1117.9000000000001</c:v>
                      </c:pt>
                      <c:pt idx="3">
                        <c:v>1184.8</c:v>
                      </c:pt>
                      <c:pt idx="4">
                        <c:v>1329</c:v>
                      </c:pt>
                      <c:pt idx="5">
                        <c:v>1460</c:v>
                      </c:pt>
                      <c:pt idx="6">
                        <c:v>1522.9</c:v>
                      </c:pt>
                      <c:pt idx="7">
                        <c:v>1623.3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2AA-4004-9ECC-83E1D6CB37D3}"/>
                  </c:ext>
                </c:extLst>
              </c15:ser>
            </c15:filteredBarSeries>
            <c15:filteredBarSeries>
              <c15:ser>
                <c:idx val="1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04.2'!$C$225</c15:sqref>
                        </c15:formulaRef>
                      </c:ext>
                    </c:extLst>
                    <c:strCache>
                      <c:ptCount val="1"/>
                      <c:pt idx="0">
                        <c:v>Transport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04.2'!$D$221:$K$221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04.2'!$D$225:$K$225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9.8000000000000007</c:v>
                      </c:pt>
                      <c:pt idx="1">
                        <c:v>10.8</c:v>
                      </c:pt>
                      <c:pt idx="2">
                        <c:v>143.19999999999999</c:v>
                      </c:pt>
                      <c:pt idx="3">
                        <c:v>213</c:v>
                      </c:pt>
                      <c:pt idx="4">
                        <c:v>222.3</c:v>
                      </c:pt>
                      <c:pt idx="5">
                        <c:v>229.5</c:v>
                      </c:pt>
                      <c:pt idx="6">
                        <c:v>246.7</c:v>
                      </c:pt>
                      <c:pt idx="7">
                        <c:v>252.9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2AA-4004-9ECC-83E1D6CB37D3}"/>
                  </c:ext>
                </c:extLst>
              </c15:ser>
            </c15:filteredBarSeries>
            <c15:filteredBa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04.2'!$C$226</c15:sqref>
                        </c15:formulaRef>
                      </c:ext>
                    </c:extLst>
                    <c:strCache>
                      <c:ptCount val="1"/>
                      <c:pt idx="0">
                        <c:v>Modified Table 1b - RE in electricity (ktoe)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04.2'!$D$221:$K$221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04.2'!$D$226:$K$226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894.84092863284604</c:v>
                      </c:pt>
                      <c:pt idx="1">
                        <c:v>1065.2622527944968</c:v>
                      </c:pt>
                      <c:pt idx="2">
                        <c:v>1045.7953568357696</c:v>
                      </c:pt>
                      <c:pt idx="3">
                        <c:v>1118.9423903697334</c:v>
                      </c:pt>
                      <c:pt idx="4">
                        <c:v>1328.804815133276</c:v>
                      </c:pt>
                      <c:pt idx="5">
                        <c:v>1460.5331040412725</c:v>
                      </c:pt>
                      <c:pt idx="6">
                        <c:v>1458.5726569217541</c:v>
                      </c:pt>
                      <c:pt idx="7">
                        <c:v>1566.4402407566638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2AA-4004-9ECC-83E1D6CB37D3}"/>
                  </c:ext>
                </c:extLst>
              </c15:ser>
            </c15:filteredBarSeries>
            <c15:filteredBarSeries>
              <c15:ser>
                <c:idx val="4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04.2'!$C$228</c15:sqref>
                        </c15:formulaRef>
                      </c:ext>
                    </c:extLst>
                    <c:strCache>
                      <c:ptCount val="1"/>
                      <c:pt idx="0">
                        <c:v>Solid biomass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04.2'!$D$221:$K$221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04.2'!$D$228:$K$228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260.61908856405847</c:v>
                      </c:pt>
                      <c:pt idx="1">
                        <c:v>369.64746345657778</c:v>
                      </c:pt>
                      <c:pt idx="2">
                        <c:v>264.63456577815992</c:v>
                      </c:pt>
                      <c:pt idx="3">
                        <c:v>273.06964746345659</c:v>
                      </c:pt>
                      <c:pt idx="4">
                        <c:v>339.20894239036971</c:v>
                      </c:pt>
                      <c:pt idx="5">
                        <c:v>330.52450558899397</c:v>
                      </c:pt>
                      <c:pt idx="6">
                        <c:v>240.98022355975922</c:v>
                      </c:pt>
                      <c:pt idx="7">
                        <c:v>299.32072226999139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2AA-4004-9ECC-83E1D6CB37D3}"/>
                  </c:ext>
                </c:extLst>
              </c15:ser>
            </c15:filteredBarSeries>
            <c15:filteredBarSeries>
              <c15:ser>
                <c:idx val="6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04.2'!$C$229</c15:sqref>
                        </c15:formulaRef>
                      </c:ext>
                    </c:extLst>
                    <c:strCache>
                      <c:ptCount val="1"/>
                      <c:pt idx="0">
                        <c:v>Biogas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04.2'!$D$221:$K$221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04.2'!$D$229:$K$229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27.51504729148753</c:v>
                      </c:pt>
                      <c:pt idx="1">
                        <c:v>28.632846087704213</c:v>
                      </c:pt>
                      <c:pt idx="2">
                        <c:v>29.948409286328459</c:v>
                      </c:pt>
                      <c:pt idx="3">
                        <c:v>32.519346517626822</c:v>
                      </c:pt>
                      <c:pt idx="4">
                        <c:v>33.018056749785039</c:v>
                      </c:pt>
                      <c:pt idx="5">
                        <c:v>38.693035253654337</c:v>
                      </c:pt>
                      <c:pt idx="6">
                        <c:v>40.920034393809111</c:v>
                      </c:pt>
                      <c:pt idx="7">
                        <c:v>44.273430782459151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42AA-4004-9ECC-83E1D6CB37D3}"/>
                  </c:ext>
                </c:extLst>
              </c15:ser>
            </c15:filteredBarSeries>
            <c15:filteredBarSeries>
              <c15:ser>
                <c:idx val="7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04.2'!$C$230</c15:sqref>
                        </c15:formulaRef>
                      </c:ext>
                    </c:extLst>
                    <c:strCache>
                      <c:ptCount val="1"/>
                      <c:pt idx="0">
                        <c:v>Bioliquids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04.2'!$D$221:$K$221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04.2'!$D$230:$K$230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42AA-4004-9ECC-83E1D6CB37D3}"/>
                  </c:ext>
                </c:extLst>
              </c15:ser>
            </c15:filteredBarSeries>
            <c15:filteredBarSeries>
              <c15:ser>
                <c:idx val="8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04.2'!$C$231</c15:sqref>
                        </c15:formulaRef>
                      </c:ext>
                    </c:extLst>
                    <c:strCache>
                      <c:ptCount val="1"/>
                      <c:pt idx="0">
                        <c:v>Table 1c - RE in heating and cooling (ktoe)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04.2'!$D$221:$K$221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04.2'!$D$231:$K$231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2296</c:v>
                      </c:pt>
                      <c:pt idx="1">
                        <c:v>2626</c:v>
                      </c:pt>
                      <c:pt idx="2">
                        <c:v>2123.5</c:v>
                      </c:pt>
                      <c:pt idx="3">
                        <c:v>2229.6999999999998</c:v>
                      </c:pt>
                      <c:pt idx="4">
                        <c:v>2609</c:v>
                      </c:pt>
                      <c:pt idx="5">
                        <c:v>2572</c:v>
                      </c:pt>
                      <c:pt idx="6">
                        <c:v>2525.6999999999998</c:v>
                      </c:pt>
                      <c:pt idx="7">
                        <c:v>2753.7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42AA-4004-9ECC-83E1D6CB37D3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04.2'!$C$233</c15:sqref>
                        </c15:formulaRef>
                      </c:ext>
                    </c:extLst>
                    <c:strCache>
                      <c:ptCount val="1"/>
                      <c:pt idx="0">
                        <c:v>Solid biomass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04.2'!$D$221:$K$221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04.2'!$D$233:$K$233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2075</c:v>
                      </c:pt>
                      <c:pt idx="1">
                        <c:v>2387</c:v>
                      </c:pt>
                      <c:pt idx="2">
                        <c:v>1941.4</c:v>
                      </c:pt>
                      <c:pt idx="3">
                        <c:v>2029.7</c:v>
                      </c:pt>
                      <c:pt idx="4">
                        <c:v>2345</c:v>
                      </c:pt>
                      <c:pt idx="5">
                        <c:v>2295</c:v>
                      </c:pt>
                      <c:pt idx="6">
                        <c:v>2221.9</c:v>
                      </c:pt>
                      <c:pt idx="7">
                        <c:v>2346.9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42AA-4004-9ECC-83E1D6CB37D3}"/>
                  </c:ext>
                </c:extLst>
              </c15:ser>
            </c15:filteredBarSeries>
            <c15:filteredBa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04.2'!$C$234</c15:sqref>
                        </c15:formulaRef>
                      </c:ext>
                    </c:extLst>
                    <c:strCache>
                      <c:ptCount val="1"/>
                      <c:pt idx="0">
                        <c:v>Biogas</c:v>
                      </c:pt>
                    </c:strCache>
                  </c:strRef>
                </c:tx>
                <c:spPr>
                  <a:solidFill>
                    <a:schemeClr val="accent1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04.2'!$D$221:$K$221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04.2'!$D$234:$K$234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48</c:v>
                      </c:pt>
                      <c:pt idx="1">
                        <c:v>49</c:v>
                      </c:pt>
                      <c:pt idx="2">
                        <c:v>45.8</c:v>
                      </c:pt>
                      <c:pt idx="3">
                        <c:v>50</c:v>
                      </c:pt>
                      <c:pt idx="4">
                        <c:v>52</c:v>
                      </c:pt>
                      <c:pt idx="5">
                        <c:v>55</c:v>
                      </c:pt>
                      <c:pt idx="6">
                        <c:v>86.2</c:v>
                      </c:pt>
                      <c:pt idx="7">
                        <c:v>156.5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42AA-4004-9ECC-83E1D6CB37D3}"/>
                  </c:ext>
                </c:extLst>
              </c15:ser>
            </c15:filteredBarSeries>
            <c15:filteredBa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04.2'!$C$235</c15:sqref>
                        </c15:formulaRef>
                      </c:ext>
                    </c:extLst>
                    <c:strCache>
                      <c:ptCount val="1"/>
                      <c:pt idx="0">
                        <c:v>Bioliquids</c:v>
                      </c:pt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04.2'!$D$221:$K$221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04.2'!$D$235:$K$235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18</c:v>
                      </c:pt>
                      <c:pt idx="5">
                        <c:v>16</c:v>
                      </c:pt>
                      <c:pt idx="6">
                        <c:v>4.2</c:v>
                      </c:pt>
                      <c:pt idx="7">
                        <c:v>2.4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42AA-4004-9ECC-83E1D6CB37D3}"/>
                  </c:ext>
                </c:extLst>
              </c15:ser>
            </c15:filteredBarSeries>
            <c15:filteredBa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04.2'!$C$236</c15:sqref>
                        </c15:formulaRef>
                      </c:ext>
                    </c:extLst>
                    <c:strCache>
                      <c:ptCount val="1"/>
                      <c:pt idx="0">
                        <c:v>Table 1d - RE in transport (ktoe)</c:v>
                      </c:pt>
                    </c:strCache>
                  </c:strRef>
                </c:tx>
                <c:spPr>
                  <a:solidFill>
                    <a:schemeClr val="accent3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04.2'!$D$221:$K$221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04.2'!$D$236:$K$236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9.8000000000000007</c:v>
                      </c:pt>
                      <c:pt idx="1">
                        <c:v>10.8</c:v>
                      </c:pt>
                      <c:pt idx="2">
                        <c:v>147.30000000000001</c:v>
                      </c:pt>
                      <c:pt idx="3">
                        <c:v>221.8</c:v>
                      </c:pt>
                      <c:pt idx="4">
                        <c:v>222.3</c:v>
                      </c:pt>
                      <c:pt idx="5">
                        <c:v>229.5</c:v>
                      </c:pt>
                      <c:pt idx="6">
                        <c:v>233</c:v>
                      </c:pt>
                      <c:pt idx="7">
                        <c:v>236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42AA-4004-9ECC-83E1D6CB37D3}"/>
                  </c:ext>
                </c:extLst>
              </c15:ser>
            </c15:filteredBarSeries>
          </c:ext>
        </c:extLst>
      </c:barChart>
      <c:catAx>
        <c:axId val="95918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773003888"/>
        <c:crosses val="autoZero"/>
        <c:auto val="1"/>
        <c:lblAlgn val="ctr"/>
        <c:lblOffset val="100"/>
        <c:noMultiLvlLbl val="0"/>
      </c:catAx>
      <c:valAx>
        <c:axId val="77300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959185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'FIG 04.2'!$H$19</c:f>
              <c:strCache>
                <c:ptCount val="1"/>
                <c:pt idx="0">
                  <c:v>Bioenergy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'FIG 04.2'!$G$20:$G$22</c:f>
              <c:strCache>
                <c:ptCount val="3"/>
                <c:pt idx="0">
                  <c:v>Electricity</c:v>
                </c:pt>
                <c:pt idx="1">
                  <c:v>Heating and industry</c:v>
                </c:pt>
                <c:pt idx="2">
                  <c:v>Transport</c:v>
                </c:pt>
              </c:strCache>
            </c:strRef>
          </c:cat>
          <c:val>
            <c:numRef>
              <c:f>'FIG 04.2'!$H$20:$H$22</c:f>
              <c:numCache>
                <c:formatCode>_-* #,##0\ _k_r_._-;\-* #,##0\ _k_r_._-;_-* "-"?\ _k_r_._-;_-@_-</c:formatCode>
                <c:ptCount val="3"/>
                <c:pt idx="0">
                  <c:v>89.285399999999996</c:v>
                </c:pt>
                <c:pt idx="1">
                  <c:v>761.43238199999996</c:v>
                </c:pt>
                <c:pt idx="2">
                  <c:v>93.553208640000008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5F-443C-AB9F-863D0CA06E71}"/>
            </c:ext>
          </c:extLst>
        </c:ser>
        <c:ser>
          <c:idx val="1"/>
          <c:order val="1"/>
          <c:tx>
            <c:strRef>
              <c:f>'FIG 04.2'!$I$19</c:f>
              <c:strCache>
                <c:ptCount val="1"/>
                <c:pt idx="0">
                  <c:v>Other 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 04.2'!$G$20:$G$22</c:f>
              <c:strCache>
                <c:ptCount val="3"/>
                <c:pt idx="0">
                  <c:v>Electricity</c:v>
                </c:pt>
                <c:pt idx="1">
                  <c:v>Heating and industry</c:v>
                </c:pt>
                <c:pt idx="2">
                  <c:v>Transport</c:v>
                </c:pt>
              </c:strCache>
            </c:strRef>
          </c:cat>
          <c:val>
            <c:numRef>
              <c:f>'FIG 04.2'!$I$20:$I$22</c:f>
              <c:numCache>
                <c:formatCode>_-* #,##0\ _k_r_._-;\-* #,##0\ _k_r_._-;_-* "-"?\ _k_r_._-;_-@_-</c:formatCode>
                <c:ptCount val="3"/>
                <c:pt idx="0">
                  <c:v>977.17103999999995</c:v>
                </c:pt>
                <c:pt idx="1">
                  <c:v>162.67392720000021</c:v>
                </c:pt>
                <c:pt idx="2">
                  <c:v>11.252025000000003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5F-443C-AB9F-863D0CA06E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56731984"/>
        <c:axId val="1339799072"/>
      </c:barChart>
      <c:catAx>
        <c:axId val="14567319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1339799072"/>
        <c:crosses val="autoZero"/>
        <c:auto val="1"/>
        <c:lblAlgn val="ctr"/>
        <c:lblOffset val="100"/>
        <c:noMultiLvlLbl val="0"/>
      </c:catAx>
      <c:valAx>
        <c:axId val="1339799072"/>
        <c:scaling>
          <c:orientation val="minMax"/>
          <c:max val="12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K"/>
            </a:p>
          </c:txPr>
        </c:title>
        <c:numFmt formatCode="_-* #,##0\ _k_r_._-;\-* #,##0\ _k_r_._-;_-* &quot;-&quot;?\ _k_r_.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1456731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0779555414647001"/>
          <c:y val="0.78333250448957048"/>
          <c:w val="0.22674796467440542"/>
          <c:h val="0.109935622867988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/>
              <a:t>Gross final RE consumption (ktoe)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 04.3'!$C$52</c:f>
              <c:strCache>
                <c:ptCount val="1"/>
                <c:pt idx="0">
                  <c:v>Heating and cooling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 04.3'!$D$50:$K$50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04.3'!$D$52:$K$52</c:f>
              <c:numCache>
                <c:formatCode>_-* #,##0.0_-;\-* #,##0.0_-;_-* "-"??_-;_-@_-</c:formatCode>
                <c:ptCount val="8"/>
                <c:pt idx="0">
                  <c:v>5623</c:v>
                </c:pt>
                <c:pt idx="1">
                  <c:v>6480</c:v>
                </c:pt>
                <c:pt idx="2">
                  <c:v>6325</c:v>
                </c:pt>
                <c:pt idx="3">
                  <c:v>6808</c:v>
                </c:pt>
                <c:pt idx="4">
                  <c:v>6925</c:v>
                </c:pt>
                <c:pt idx="5">
                  <c:v>7071</c:v>
                </c:pt>
                <c:pt idx="6">
                  <c:v>7069</c:v>
                </c:pt>
                <c:pt idx="7">
                  <c:v>7582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2F-4983-BED6-CD39D8952519}"/>
            </c:ext>
          </c:extLst>
        </c:ser>
        <c:ser>
          <c:idx val="1"/>
          <c:order val="1"/>
          <c:tx>
            <c:strRef>
              <c:f>'FIG 04.3'!$C$53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 04.3'!$D$50:$K$50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04.3'!$D$53:$K$53</c:f>
              <c:numCache>
                <c:formatCode>_-* #,##0.0_-;\-* #,##0.0_-;_-* "-"??_-;_-@_-</c:formatCode>
                <c:ptCount val="8"/>
                <c:pt idx="0">
                  <c:v>1969</c:v>
                </c:pt>
                <c:pt idx="1">
                  <c:v>2162</c:v>
                </c:pt>
                <c:pt idx="2">
                  <c:v>2188</c:v>
                </c:pt>
                <c:pt idx="3">
                  <c:v>2209</c:v>
                </c:pt>
                <c:pt idx="4">
                  <c:v>2291</c:v>
                </c:pt>
                <c:pt idx="5">
                  <c:v>2307</c:v>
                </c:pt>
                <c:pt idx="6">
                  <c:v>2352</c:v>
                </c:pt>
                <c:pt idx="7">
                  <c:v>2464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2F-4983-BED6-CD39D8952519}"/>
            </c:ext>
          </c:extLst>
        </c:ser>
        <c:ser>
          <c:idx val="2"/>
          <c:order val="2"/>
          <c:tx>
            <c:strRef>
              <c:f>'FIG 04.3'!$C$54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'FIG 04.3'!$D$50:$K$50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04.3'!$D$54:$K$54</c:f>
              <c:numCache>
                <c:formatCode>_-* #,##0.0_-;\-* #,##0.0_-;_-* "-"??_-;_-@_-</c:formatCode>
                <c:ptCount val="8"/>
                <c:pt idx="0">
                  <c:v>166</c:v>
                </c:pt>
                <c:pt idx="1">
                  <c:v>167</c:v>
                </c:pt>
                <c:pt idx="2">
                  <c:v>213</c:v>
                </c:pt>
                <c:pt idx="3">
                  <c:v>216</c:v>
                </c:pt>
                <c:pt idx="4">
                  <c:v>241</c:v>
                </c:pt>
                <c:pt idx="5">
                  <c:v>515</c:v>
                </c:pt>
                <c:pt idx="6">
                  <c:v>515</c:v>
                </c:pt>
                <c:pt idx="7">
                  <c:v>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2F-4983-BED6-CD39D89525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9185024"/>
        <c:axId val="773003888"/>
      </c:barChart>
      <c:catAx>
        <c:axId val="95918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773003888"/>
        <c:crosses val="autoZero"/>
        <c:auto val="1"/>
        <c:lblAlgn val="ctr"/>
        <c:lblOffset val="100"/>
        <c:noMultiLvlLbl val="0"/>
      </c:catAx>
      <c:valAx>
        <c:axId val="77300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959185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/>
              <a:t>Bio energy consumption (ktoe)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 04.3'!$C$57</c:f>
              <c:strCache>
                <c:ptCount val="1"/>
                <c:pt idx="0">
                  <c:v>Biomass in electricity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 04.3'!$D$50:$K$50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04.3'!$D$57:$K$57</c:f>
              <c:numCache>
                <c:formatCode>_-* #,##0.0_-;\-* #,##0.0_-;_-* "-"??_-;_-@_-</c:formatCode>
                <c:ptCount val="8"/>
                <c:pt idx="0">
                  <c:v>921.58211521926046</c:v>
                </c:pt>
                <c:pt idx="1">
                  <c:v>941.3585554600171</c:v>
                </c:pt>
                <c:pt idx="2">
                  <c:v>941.78847807394664</c:v>
                </c:pt>
                <c:pt idx="3">
                  <c:v>932.58813413585551</c:v>
                </c:pt>
                <c:pt idx="4">
                  <c:v>999.31212381771275</c:v>
                </c:pt>
                <c:pt idx="5">
                  <c:v>973.77472055030091</c:v>
                </c:pt>
                <c:pt idx="6">
                  <c:v>942.39036973344787</c:v>
                </c:pt>
                <c:pt idx="7">
                  <c:v>946.86156491831468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60-4E98-AB77-70824190D005}"/>
            </c:ext>
          </c:extLst>
        </c:ser>
        <c:ser>
          <c:idx val="5"/>
          <c:order val="1"/>
          <c:tx>
            <c:strRef>
              <c:f>'FIG 04.3'!$C$62</c:f>
              <c:strCache>
                <c:ptCount val="1"/>
                <c:pt idx="0">
                  <c:v>Biomass in heating and cooling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'FIG 04.3'!$D$50:$K$50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04.3'!$D$62:$K$62</c:f>
              <c:numCache>
                <c:formatCode>_-* #,##0.0_-;\-* #,##0.0_-;_-* "-"??_-;_-@_-</c:formatCode>
                <c:ptCount val="8"/>
                <c:pt idx="0">
                  <c:v>5423</c:v>
                </c:pt>
                <c:pt idx="1">
                  <c:v>6251</c:v>
                </c:pt>
                <c:pt idx="2">
                  <c:v>5962</c:v>
                </c:pt>
                <c:pt idx="3">
                  <c:v>6365</c:v>
                </c:pt>
                <c:pt idx="4">
                  <c:v>6427</c:v>
                </c:pt>
                <c:pt idx="5">
                  <c:v>6517</c:v>
                </c:pt>
                <c:pt idx="6">
                  <c:v>6470</c:v>
                </c:pt>
                <c:pt idx="7">
                  <c:v>6937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60-4E98-AB77-70824190D005}"/>
            </c:ext>
          </c:extLst>
        </c:ser>
        <c:ser>
          <c:idx val="10"/>
          <c:order val="2"/>
          <c:tx>
            <c:strRef>
              <c:f>'FIG 04.3'!$C$67</c:f>
              <c:strCache>
                <c:ptCount val="1"/>
                <c:pt idx="0">
                  <c:v>Biomass in transport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 04.3'!$D$50:$K$50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04.3'!$D$67:$K$67</c:f>
              <c:numCache>
                <c:formatCode>_-* #,##0.0_-;\-* #,##0.0_-;_-* "-"??_-;_-@_-</c:formatCode>
                <c:ptCount val="8"/>
                <c:pt idx="0">
                  <c:v>134</c:v>
                </c:pt>
                <c:pt idx="1">
                  <c:v>133.9</c:v>
                </c:pt>
                <c:pt idx="2">
                  <c:v>196</c:v>
                </c:pt>
                <c:pt idx="3">
                  <c:v>198</c:v>
                </c:pt>
                <c:pt idx="4">
                  <c:v>224</c:v>
                </c:pt>
                <c:pt idx="5">
                  <c:v>499</c:v>
                </c:pt>
                <c:pt idx="6">
                  <c:v>499.9</c:v>
                </c:pt>
                <c:pt idx="7">
                  <c:v>178.8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660-4E98-AB77-70824190D0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9185024"/>
        <c:axId val="773003888"/>
      </c:barChart>
      <c:catAx>
        <c:axId val="95918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773003888"/>
        <c:crosses val="autoZero"/>
        <c:auto val="1"/>
        <c:lblAlgn val="ctr"/>
        <c:lblOffset val="100"/>
        <c:noMultiLvlLbl val="0"/>
      </c:catAx>
      <c:valAx>
        <c:axId val="77300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959185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/>
              <a:t>Gross final RE consumption (ktoe)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'FIG 04.3'!$C$94</c:f>
              <c:strCache>
                <c:ptCount val="1"/>
                <c:pt idx="0">
                  <c:v>Heating and cooling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 04.3'!$D$92:$K$92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04.3'!$D$94:$K$94</c:f>
              <c:numCache>
                <c:formatCode>_-* #,##0.0_-;\-* #,##0.0_-;_-* "-"??_-;_-@_-</c:formatCode>
                <c:ptCount val="8"/>
                <c:pt idx="2">
                  <c:v>715</c:v>
                </c:pt>
                <c:pt idx="3">
                  <c:v>724</c:v>
                </c:pt>
                <c:pt idx="6">
                  <c:v>700.2</c:v>
                </c:pt>
                <c:pt idx="7">
                  <c:v>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25-47DC-B5E6-C0267F9AE670}"/>
            </c:ext>
          </c:extLst>
        </c:ser>
        <c:ser>
          <c:idx val="2"/>
          <c:order val="2"/>
          <c:tx>
            <c:strRef>
              <c:f>'FIG 04.3'!$C$95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'FIG 04.3'!$D$92:$K$92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04.3'!$D$95:$K$95</c:f>
              <c:numCache>
                <c:formatCode>_-* #,##0.0_-;\-* #,##0.0_-;_-* "-"??_-;_-@_-</c:formatCode>
                <c:ptCount val="8"/>
                <c:pt idx="2">
                  <c:v>1480</c:v>
                </c:pt>
                <c:pt idx="3">
                  <c:v>1509</c:v>
                </c:pt>
                <c:pt idx="6">
                  <c:v>1503.5</c:v>
                </c:pt>
                <c:pt idx="7">
                  <c:v>1518.1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25-47DC-B5E6-C0267F9AE670}"/>
            </c:ext>
          </c:extLst>
        </c:ser>
        <c:ser>
          <c:idx val="3"/>
          <c:order val="3"/>
          <c:tx>
            <c:strRef>
              <c:f>'FIG 04.3'!$C$96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'FIG 04.3'!$D$92:$K$92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04.3'!$D$96:$K$96</c:f>
              <c:numCache>
                <c:formatCode>_-* #,##0.0_-;\-* #,##0.0_-;_-* "-"??_-;_-@_-</c:formatCode>
                <c:ptCount val="8"/>
                <c:pt idx="2">
                  <c:v>2</c:v>
                </c:pt>
                <c:pt idx="3">
                  <c:v>2</c:v>
                </c:pt>
                <c:pt idx="6">
                  <c:v>17</c:v>
                </c:pt>
                <c:pt idx="7">
                  <c:v>18.5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25-47DC-B5E6-C0267F9AE6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9185024"/>
        <c:axId val="7730038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'FIG 04.3'!$C$93</c15:sqref>
                        </c15:formulaRef>
                      </c:ext>
                    </c:extLst>
                    <c:strCache>
                      <c:ptCount val="1"/>
                      <c:pt idx="0">
                        <c:v>TOTAL gross RE consumption (ktoe)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'FIG 04.3'!$D$92:$K$92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'FIG 04.3'!$D$93:$K$93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2196</c:v>
                      </c:pt>
                      <c:pt idx="3">
                        <c:v>2235</c:v>
                      </c:pt>
                      <c:pt idx="6">
                        <c:v>2020.7</c:v>
                      </c:pt>
                      <c:pt idx="7">
                        <c:v>2422.5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7F25-47DC-B5E6-C0267F9AE670}"/>
                  </c:ext>
                </c:extLst>
              </c15:ser>
            </c15:filteredBarSeries>
          </c:ext>
        </c:extLst>
      </c:barChart>
      <c:catAx>
        <c:axId val="95918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773003888"/>
        <c:crosses val="autoZero"/>
        <c:auto val="1"/>
        <c:lblAlgn val="ctr"/>
        <c:lblOffset val="100"/>
        <c:noMultiLvlLbl val="0"/>
      </c:catAx>
      <c:valAx>
        <c:axId val="77300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959185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/>
              <a:t>Bio energy consumption (ktoe)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title>
    <c:autoTitleDeleted val="0"/>
    <c:plotArea>
      <c:layout/>
      <c:barChart>
        <c:barDir val="col"/>
        <c:grouping val="stacked"/>
        <c:varyColors val="0"/>
        <c:ser>
          <c:idx val="3"/>
          <c:order val="5"/>
          <c:tx>
            <c:strRef>
              <c:f>'FIG 04.3'!$C$98</c:f>
              <c:strCache>
                <c:ptCount val="1"/>
                <c:pt idx="0">
                  <c:v>Biomass in electricity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'FIG 04.3'!$D$92:$K$92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04.3'!$D$98:$K$98</c:f>
              <c:numCache>
                <c:formatCode>_-* #,##0.0_-;\-* #,##0.0_-;_-* "-"??_-;_-@_-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BA8-4D3E-8531-4F8134043C09}"/>
            </c:ext>
          </c:extLst>
        </c:ser>
        <c:ser>
          <c:idx val="9"/>
          <c:order val="10"/>
          <c:tx>
            <c:strRef>
              <c:f>'FIG 04.3'!$C$103</c:f>
              <c:strCache>
                <c:ptCount val="1"/>
                <c:pt idx="0">
                  <c:v>Biomass in heating and cooling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 04.3'!$D$92:$K$92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04.3'!$D$103:$K$103</c:f>
              <c:numCache>
                <c:formatCode>_-* #,##0.0_-;\-* #,##0.0_-;_-* "-"??_-;_-@_-</c:formatCode>
                <c:ptCount val="8"/>
                <c:pt idx="2">
                  <c:v>0</c:v>
                </c:pt>
                <c:pt idx="3">
                  <c:v>0</c:v>
                </c:pt>
                <c:pt idx="6">
                  <c:v>0.6</c:v>
                </c:pt>
                <c:pt idx="7">
                  <c:v>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BA8-4D3E-8531-4F8134043C09}"/>
            </c:ext>
          </c:extLst>
        </c:ser>
        <c:ser>
          <c:idx val="15"/>
          <c:order val="15"/>
          <c:tx>
            <c:strRef>
              <c:f>'FIG 04.3'!$C$108</c:f>
              <c:strCache>
                <c:ptCount val="1"/>
                <c:pt idx="0">
                  <c:v>Biomass in transport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 04.3'!$D$92:$K$92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04.3'!$D$108:$K$108</c:f>
              <c:numCache>
                <c:formatCode>_-* #,##0.0_-;\-* #,##0.0_-;_-* "-"??_-;_-@_-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1.7</c:v>
                </c:pt>
                <c:pt idx="3">
                  <c:v>2.5</c:v>
                </c:pt>
                <c:pt idx="4">
                  <c:v>0</c:v>
                </c:pt>
                <c:pt idx="5">
                  <c:v>0</c:v>
                </c:pt>
                <c:pt idx="6">
                  <c:v>17.09</c:v>
                </c:pt>
                <c:pt idx="7">
                  <c:v>16.38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8BA8-4D3E-8531-4F8134043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9185024"/>
        <c:axId val="7730038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'FIG 04.3'!$C$93</c15:sqref>
                        </c15:formulaRef>
                      </c:ext>
                    </c:extLst>
                    <c:strCache>
                      <c:ptCount val="1"/>
                      <c:pt idx="0">
                        <c:v>TOTAL gross RE consumption (ktoe)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'FIG 04.3'!$D$92:$K$92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'FIG 04.3'!$D$93:$K$93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2196</c:v>
                      </c:pt>
                      <c:pt idx="3">
                        <c:v>2235</c:v>
                      </c:pt>
                      <c:pt idx="6">
                        <c:v>2020.7</c:v>
                      </c:pt>
                      <c:pt idx="7">
                        <c:v>2422.5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BA8-4D3E-8531-4F8134043C09}"/>
                  </c:ext>
                </c:extLst>
              </c15:ser>
            </c15:filteredBarSeries>
            <c15:filteredBarSeries>
              <c15:ser>
                <c:idx val="5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04.3'!$C$94</c15:sqref>
                        </c15:formulaRef>
                      </c:ext>
                    </c:extLst>
                    <c:strCache>
                      <c:ptCount val="1"/>
                      <c:pt idx="0">
                        <c:v>Heating and cooling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04.3'!$D$92:$K$92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04.3'!$D$94:$K$94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715</c:v>
                      </c:pt>
                      <c:pt idx="3">
                        <c:v>724</c:v>
                      </c:pt>
                      <c:pt idx="6">
                        <c:v>700.2</c:v>
                      </c:pt>
                      <c:pt idx="7">
                        <c:v>886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8BA8-4D3E-8531-4F8134043C09}"/>
                  </c:ext>
                </c:extLst>
              </c15:ser>
            </c15:filteredBarSeries>
            <c15:filteredBarSeries>
              <c15:ser>
                <c:idx val="10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04.3'!$C$95</c15:sqref>
                        </c15:formulaRef>
                      </c:ext>
                    </c:extLst>
                    <c:strCache>
                      <c:ptCount val="1"/>
                      <c:pt idx="0">
                        <c:v>Electricity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04.3'!$D$92:$K$92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04.3'!$D$95:$K$95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1480</c:v>
                      </c:pt>
                      <c:pt idx="3">
                        <c:v>1509</c:v>
                      </c:pt>
                      <c:pt idx="6">
                        <c:v>1503.5</c:v>
                      </c:pt>
                      <c:pt idx="7">
                        <c:v>1518.1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8BA8-4D3E-8531-4F8134043C09}"/>
                  </c:ext>
                </c:extLst>
              </c15:ser>
            </c15:filteredBarSeries>
            <c15:filteredBarSeries>
              <c15:ser>
                <c:idx val="1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04.3'!$C$96</c15:sqref>
                        </c15:formulaRef>
                      </c:ext>
                    </c:extLst>
                    <c:strCache>
                      <c:ptCount val="1"/>
                      <c:pt idx="0">
                        <c:v>Transport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04.3'!$D$92:$K$92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04.3'!$D$96:$K$96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2</c:v>
                      </c:pt>
                      <c:pt idx="3">
                        <c:v>2</c:v>
                      </c:pt>
                      <c:pt idx="6">
                        <c:v>17</c:v>
                      </c:pt>
                      <c:pt idx="7">
                        <c:v>18.5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BA8-4D3E-8531-4F8134043C09}"/>
                  </c:ext>
                </c:extLst>
              </c15:ser>
            </c15:filteredBarSeries>
            <c15:filteredBa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04.3'!$C$97</c15:sqref>
                        </c15:formulaRef>
                      </c:ext>
                    </c:extLst>
                    <c:strCache>
                      <c:ptCount val="1"/>
                      <c:pt idx="0">
                        <c:v>Modified Table 1b - RE in electricity (ktoe)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04.3'!$D$92:$K$92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04.3'!$D$97:$K$97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1479.6474634565777</c:v>
                      </c:pt>
                      <c:pt idx="3">
                        <c:v>1508.6930352536542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1505.1590713671537</c:v>
                      </c:pt>
                      <c:pt idx="7">
                        <c:v>1520.1203783319002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BA8-4D3E-8531-4F8134043C09}"/>
                  </c:ext>
                </c:extLst>
              </c15:ser>
            </c15:filteredBarSeries>
            <c15:filteredBarSeries>
              <c15:ser>
                <c:idx val="4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04.3'!$C$99</c15:sqref>
                        </c15:formulaRef>
                      </c:ext>
                    </c:extLst>
                    <c:strCache>
                      <c:ptCount val="1"/>
                      <c:pt idx="0">
                        <c:v>Solid biomass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04.3'!$D$92:$K$92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04.3'!$D$99:$K$99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BA8-4D3E-8531-4F8134043C09}"/>
                  </c:ext>
                </c:extLst>
              </c15:ser>
            </c15:filteredBarSeries>
            <c15:filteredBarSeries>
              <c15:ser>
                <c:idx val="6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04.3'!$C$100</c15:sqref>
                        </c15:formulaRef>
                      </c:ext>
                    </c:extLst>
                    <c:strCache>
                      <c:ptCount val="1"/>
                      <c:pt idx="0">
                        <c:v>Biogas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04.3'!$D$92:$K$92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04.3'!$D$100:$K$100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BA8-4D3E-8531-4F8134043C09}"/>
                  </c:ext>
                </c:extLst>
              </c15:ser>
            </c15:filteredBarSeries>
            <c15:filteredBarSeries>
              <c15:ser>
                <c:idx val="7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04.3'!$C$101</c15:sqref>
                        </c15:formulaRef>
                      </c:ext>
                    </c:extLst>
                    <c:strCache>
                      <c:ptCount val="1"/>
                      <c:pt idx="0">
                        <c:v>Bioliquids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04.3'!$D$92:$K$92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04.3'!$D$101:$K$101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BA8-4D3E-8531-4F8134043C09}"/>
                  </c:ext>
                </c:extLst>
              </c15:ser>
            </c15:filteredBarSeries>
            <c15:filteredBarSeries>
              <c15:ser>
                <c:idx val="8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04.3'!$C$102</c15:sqref>
                        </c15:formulaRef>
                      </c:ext>
                    </c:extLst>
                    <c:strCache>
                      <c:ptCount val="1"/>
                      <c:pt idx="0">
                        <c:v>Table 1c - RE in heating and cooling (ktoe)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04.3'!$D$92:$K$92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04.3'!$D$102:$K$102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715</c:v>
                      </c:pt>
                      <c:pt idx="3">
                        <c:v>724</c:v>
                      </c:pt>
                      <c:pt idx="6">
                        <c:v>700.2</c:v>
                      </c:pt>
                      <c:pt idx="7">
                        <c:v>886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BA8-4D3E-8531-4F8134043C09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04.3'!$C$104</c15:sqref>
                        </c15:formulaRef>
                      </c:ext>
                    </c:extLst>
                    <c:strCache>
                      <c:ptCount val="1"/>
                      <c:pt idx="0">
                        <c:v>Solid biomass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04.3'!$D$92:$K$92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04.3'!$D$104:$K$104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0</c:v>
                      </c:pt>
                      <c:pt idx="3">
                        <c:v>0</c:v>
                      </c:pt>
                      <c:pt idx="6">
                        <c:v>0.6</c:v>
                      </c:pt>
                      <c:pt idx="7">
                        <c:v>1.4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BA8-4D3E-8531-4F8134043C09}"/>
                  </c:ext>
                </c:extLst>
              </c15:ser>
            </c15:filteredBarSeries>
            <c15:filteredBa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04.3'!$C$105</c15:sqref>
                        </c15:formulaRef>
                      </c:ext>
                    </c:extLst>
                    <c:strCache>
                      <c:ptCount val="1"/>
                      <c:pt idx="0">
                        <c:v>Biogas</c:v>
                      </c:pt>
                    </c:strCache>
                  </c:strRef>
                </c:tx>
                <c:spPr>
                  <a:solidFill>
                    <a:schemeClr val="accent1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04.3'!$D$92:$K$92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04.3'!$D$105:$K$105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0</c:v>
                      </c:pt>
                      <c:pt idx="3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8BA8-4D3E-8531-4F8134043C09}"/>
                  </c:ext>
                </c:extLst>
              </c15:ser>
            </c15:filteredBarSeries>
            <c15:filteredBa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04.3'!$C$106</c15:sqref>
                        </c15:formulaRef>
                      </c:ext>
                    </c:extLst>
                    <c:strCache>
                      <c:ptCount val="1"/>
                      <c:pt idx="0">
                        <c:v>Bioliquids</c:v>
                      </c:pt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04.3'!$D$92:$K$92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04.3'!$D$106:$K$106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0</c:v>
                      </c:pt>
                      <c:pt idx="3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BA8-4D3E-8531-4F8134043C09}"/>
                  </c:ext>
                </c:extLst>
              </c15:ser>
            </c15:filteredBarSeries>
            <c15:filteredBa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04.3'!$C$107</c15:sqref>
                        </c15:formulaRef>
                      </c:ext>
                    </c:extLst>
                    <c:strCache>
                      <c:ptCount val="1"/>
                      <c:pt idx="0">
                        <c:v>Table 1d - RE in transport (ktoe)</c:v>
                      </c:pt>
                    </c:strCache>
                  </c:strRef>
                </c:tx>
                <c:spPr>
                  <a:solidFill>
                    <a:schemeClr val="accent3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04.3'!$D$92:$K$92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04.3'!$D$107:$K$107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1.7</c:v>
                      </c:pt>
                      <c:pt idx="3">
                        <c:v>2.5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17.07</c:v>
                      </c:pt>
                      <c:pt idx="7">
                        <c:v>18.529999999999998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8BA8-4D3E-8531-4F8134043C09}"/>
                  </c:ext>
                </c:extLst>
              </c15:ser>
            </c15:filteredBarSeries>
          </c:ext>
        </c:extLst>
      </c:barChart>
      <c:catAx>
        <c:axId val="95918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773003888"/>
        <c:crosses val="autoZero"/>
        <c:auto val="1"/>
        <c:lblAlgn val="ctr"/>
        <c:lblOffset val="100"/>
        <c:noMultiLvlLbl val="0"/>
      </c:catAx>
      <c:valAx>
        <c:axId val="77300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959185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/>
              <a:t>Gross final RE consumption (ktoe)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'FIG 04.3'!$C$135</c:f>
              <c:strCache>
                <c:ptCount val="1"/>
                <c:pt idx="0">
                  <c:v>Heating and cooling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 04.3'!$D$133:$K$133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04.3'!$D$135:$K$135</c:f>
              <c:numCache>
                <c:formatCode>_-* #,##0.0_-;\-* #,##0.0_-;_-* "-"??_-;_-@_-</c:formatCode>
                <c:ptCount val="8"/>
                <c:pt idx="2">
                  <c:v>1646</c:v>
                </c:pt>
                <c:pt idx="3">
                  <c:v>1602</c:v>
                </c:pt>
                <c:pt idx="4">
                  <c:v>1566.3</c:v>
                </c:pt>
                <c:pt idx="5">
                  <c:v>1393.7</c:v>
                </c:pt>
                <c:pt idx="6">
                  <c:v>1367.3</c:v>
                </c:pt>
                <c:pt idx="7">
                  <c:v>1373.5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C3-461B-A0C7-8D304C7AB03B}"/>
            </c:ext>
          </c:extLst>
        </c:ser>
        <c:ser>
          <c:idx val="2"/>
          <c:order val="2"/>
          <c:tx>
            <c:strRef>
              <c:f>'FIG 04.3'!$C$136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'FIG 04.3'!$D$133:$K$133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04.3'!$D$136:$K$136</c:f>
              <c:numCache>
                <c:formatCode>_-* #,##0.0_-;\-* #,##0.0_-;_-* "-"??_-;_-@_-</c:formatCode>
                <c:ptCount val="8"/>
                <c:pt idx="2">
                  <c:v>11213</c:v>
                </c:pt>
                <c:pt idx="3">
                  <c:v>11564</c:v>
                </c:pt>
                <c:pt idx="4">
                  <c:v>11741.1</c:v>
                </c:pt>
                <c:pt idx="5">
                  <c:v>11811.2</c:v>
                </c:pt>
                <c:pt idx="6">
                  <c:v>11669.2</c:v>
                </c:pt>
                <c:pt idx="7">
                  <c:v>11823.5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C3-461B-A0C7-8D304C7AB03B}"/>
            </c:ext>
          </c:extLst>
        </c:ser>
        <c:ser>
          <c:idx val="3"/>
          <c:order val="3"/>
          <c:tx>
            <c:strRef>
              <c:f>'FIG 04.3'!$C$137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'FIG 04.3'!$D$133:$K$133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04.3'!$D$137:$K$137</c:f>
              <c:numCache>
                <c:formatCode>_-* #,##0.0_-;\-* #,##0.0_-;_-* "-"??_-;_-@_-</c:formatCode>
                <c:ptCount val="8"/>
                <c:pt idx="2">
                  <c:v>120</c:v>
                </c:pt>
                <c:pt idx="3">
                  <c:v>139</c:v>
                </c:pt>
                <c:pt idx="4">
                  <c:v>62.8</c:v>
                </c:pt>
                <c:pt idx="5">
                  <c:v>194.6</c:v>
                </c:pt>
                <c:pt idx="6">
                  <c:v>219.8</c:v>
                </c:pt>
                <c:pt idx="7">
                  <c:v>426.8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C3-461B-A0C7-8D304C7AB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9185024"/>
        <c:axId val="7730038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'FIG 04.3'!$C$134</c15:sqref>
                        </c15:formulaRef>
                      </c:ext>
                    </c:extLst>
                    <c:strCache>
                      <c:ptCount val="1"/>
                      <c:pt idx="0">
                        <c:v>TOTAL gross RE consumption (ktoe)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'FIG 04.3'!$D$133:$K$133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'FIG 04.3'!$D$134:$K$134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12979</c:v>
                      </c:pt>
                      <c:pt idx="3">
                        <c:v>13305</c:v>
                      </c:pt>
                      <c:pt idx="4">
                        <c:v>13370.1</c:v>
                      </c:pt>
                      <c:pt idx="5">
                        <c:v>13399.5</c:v>
                      </c:pt>
                      <c:pt idx="6">
                        <c:v>13256.3</c:v>
                      </c:pt>
                      <c:pt idx="7">
                        <c:v>13623.8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79C3-461B-A0C7-8D304C7AB03B}"/>
                  </c:ext>
                </c:extLst>
              </c15:ser>
            </c15:filteredBarSeries>
          </c:ext>
        </c:extLst>
      </c:barChart>
      <c:catAx>
        <c:axId val="95918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773003888"/>
        <c:crosses val="autoZero"/>
        <c:auto val="1"/>
        <c:lblAlgn val="ctr"/>
        <c:lblOffset val="100"/>
        <c:noMultiLvlLbl val="0"/>
      </c:catAx>
      <c:valAx>
        <c:axId val="77300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959185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/>
              <a:t>Bio energy consumption (ktoe)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title>
    <c:autoTitleDeleted val="0"/>
    <c:plotArea>
      <c:layout/>
      <c:barChart>
        <c:barDir val="col"/>
        <c:grouping val="stacked"/>
        <c:varyColors val="0"/>
        <c:ser>
          <c:idx val="3"/>
          <c:order val="5"/>
          <c:tx>
            <c:strRef>
              <c:f>'FIG 04.3'!$C$139</c:f>
              <c:strCache>
                <c:ptCount val="1"/>
                <c:pt idx="0">
                  <c:v>Biomass in electricity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'FIG 04.3'!$D$133:$K$133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04.3'!$D$139:$K$139</c:f>
              <c:numCache>
                <c:formatCode>_-* #,##0.0_-;\-* #,##0.0_-;_-* "-"??_-;_-@_-</c:formatCode>
                <c:ptCount val="8"/>
                <c:pt idx="0">
                  <c:v>0</c:v>
                </c:pt>
                <c:pt idx="1">
                  <c:v>0</c:v>
                </c:pt>
                <c:pt idx="2">
                  <c:v>31.556319862424761</c:v>
                </c:pt>
                <c:pt idx="3">
                  <c:v>21.668099742046429</c:v>
                </c:pt>
                <c:pt idx="4">
                  <c:v>15.735167669819431</c:v>
                </c:pt>
                <c:pt idx="5">
                  <c:v>2.1496130696474633</c:v>
                </c:pt>
                <c:pt idx="6">
                  <c:v>2.5537403267411865</c:v>
                </c:pt>
                <c:pt idx="7">
                  <c:v>2.7944969905417021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2A-40A3-92D1-07150F8FA01B}"/>
            </c:ext>
          </c:extLst>
        </c:ser>
        <c:ser>
          <c:idx val="9"/>
          <c:order val="10"/>
          <c:tx>
            <c:strRef>
              <c:f>'FIG 04.3'!$C$144</c:f>
              <c:strCache>
                <c:ptCount val="1"/>
                <c:pt idx="0">
                  <c:v>Biomass in heating and cooling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 04.3'!$D$133:$K$133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04.3'!$D$144:$K$144</c:f>
              <c:numCache>
                <c:formatCode>_-* #,##0.0_-;\-* #,##0.0_-;_-* "-"??_-;_-@_-</c:formatCode>
                <c:ptCount val="8"/>
                <c:pt idx="2">
                  <c:v>1324</c:v>
                </c:pt>
                <c:pt idx="3">
                  <c:v>1253</c:v>
                </c:pt>
                <c:pt idx="4">
                  <c:v>989.9</c:v>
                </c:pt>
                <c:pt idx="5">
                  <c:v>807.9</c:v>
                </c:pt>
                <c:pt idx="6">
                  <c:v>845.7</c:v>
                </c:pt>
                <c:pt idx="7">
                  <c:v>833.3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2A-40A3-92D1-07150F8FA01B}"/>
            </c:ext>
          </c:extLst>
        </c:ser>
        <c:ser>
          <c:idx val="15"/>
          <c:order val="15"/>
          <c:tx>
            <c:strRef>
              <c:f>'FIG 04.3'!$C$149</c:f>
              <c:strCache>
                <c:ptCount val="1"/>
                <c:pt idx="0">
                  <c:v>Biomass in transport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 04.3'!$D$133:$K$133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04.3'!$D$149:$K$149</c:f>
              <c:numCache>
                <c:formatCode>_-* #,##0.0_-;\-* #,##0.0_-;_-* "-"??_-;_-@_-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122</c:v>
                </c:pt>
                <c:pt idx="3">
                  <c:v>141</c:v>
                </c:pt>
                <c:pt idx="4">
                  <c:v>118</c:v>
                </c:pt>
                <c:pt idx="5">
                  <c:v>129.1</c:v>
                </c:pt>
                <c:pt idx="6">
                  <c:v>149.21</c:v>
                </c:pt>
                <c:pt idx="7">
                  <c:v>343.29999999999995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2A-40A3-92D1-07150F8FA0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9185024"/>
        <c:axId val="7730038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'FIG 04.3'!$C$134</c15:sqref>
                        </c15:formulaRef>
                      </c:ext>
                    </c:extLst>
                    <c:strCache>
                      <c:ptCount val="1"/>
                      <c:pt idx="0">
                        <c:v>TOTAL gross RE consumption (ktoe)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'FIG 04.3'!$D$133:$K$133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'FIG 04.3'!$D$134:$K$134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12979</c:v>
                      </c:pt>
                      <c:pt idx="3">
                        <c:v>13305</c:v>
                      </c:pt>
                      <c:pt idx="4">
                        <c:v>13370.1</c:v>
                      </c:pt>
                      <c:pt idx="5">
                        <c:v>13399.5</c:v>
                      </c:pt>
                      <c:pt idx="6">
                        <c:v>13256.3</c:v>
                      </c:pt>
                      <c:pt idx="7">
                        <c:v>13623.8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E62A-40A3-92D1-07150F8FA01B}"/>
                  </c:ext>
                </c:extLst>
              </c15:ser>
            </c15:filteredBarSeries>
            <c15:filteredBarSeries>
              <c15:ser>
                <c:idx val="5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04.3'!$C$135</c15:sqref>
                        </c15:formulaRef>
                      </c:ext>
                    </c:extLst>
                    <c:strCache>
                      <c:ptCount val="1"/>
                      <c:pt idx="0">
                        <c:v>Heating and cooling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04.3'!$D$133:$K$133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04.3'!$D$135:$K$135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1646</c:v>
                      </c:pt>
                      <c:pt idx="3">
                        <c:v>1602</c:v>
                      </c:pt>
                      <c:pt idx="4">
                        <c:v>1566.3</c:v>
                      </c:pt>
                      <c:pt idx="5">
                        <c:v>1393.7</c:v>
                      </c:pt>
                      <c:pt idx="6">
                        <c:v>1367.3</c:v>
                      </c:pt>
                      <c:pt idx="7">
                        <c:v>1373.5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E62A-40A3-92D1-07150F8FA01B}"/>
                  </c:ext>
                </c:extLst>
              </c15:ser>
            </c15:filteredBarSeries>
            <c15:filteredBarSeries>
              <c15:ser>
                <c:idx val="10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04.3'!$C$136</c15:sqref>
                        </c15:formulaRef>
                      </c:ext>
                    </c:extLst>
                    <c:strCache>
                      <c:ptCount val="1"/>
                      <c:pt idx="0">
                        <c:v>Electricity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04.3'!$D$133:$K$133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04.3'!$D$136:$K$136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11213</c:v>
                      </c:pt>
                      <c:pt idx="3">
                        <c:v>11564</c:v>
                      </c:pt>
                      <c:pt idx="4">
                        <c:v>11741.1</c:v>
                      </c:pt>
                      <c:pt idx="5">
                        <c:v>11811.2</c:v>
                      </c:pt>
                      <c:pt idx="6">
                        <c:v>11669.2</c:v>
                      </c:pt>
                      <c:pt idx="7">
                        <c:v>11823.5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62A-40A3-92D1-07150F8FA01B}"/>
                  </c:ext>
                </c:extLst>
              </c15:ser>
            </c15:filteredBarSeries>
            <c15:filteredBarSeries>
              <c15:ser>
                <c:idx val="1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04.3'!$C$137</c15:sqref>
                        </c15:formulaRef>
                      </c:ext>
                    </c:extLst>
                    <c:strCache>
                      <c:ptCount val="1"/>
                      <c:pt idx="0">
                        <c:v>Transport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04.3'!$D$133:$K$133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04.3'!$D$137:$K$137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120</c:v>
                      </c:pt>
                      <c:pt idx="3">
                        <c:v>139</c:v>
                      </c:pt>
                      <c:pt idx="4">
                        <c:v>62.8</c:v>
                      </c:pt>
                      <c:pt idx="5">
                        <c:v>194.6</c:v>
                      </c:pt>
                      <c:pt idx="6">
                        <c:v>219.8</c:v>
                      </c:pt>
                      <c:pt idx="7">
                        <c:v>426.8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62A-40A3-92D1-07150F8FA01B}"/>
                  </c:ext>
                </c:extLst>
              </c15:ser>
            </c15:filteredBarSeries>
            <c15:filteredBa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04.3'!$C$138</c15:sqref>
                        </c15:formulaRef>
                      </c:ext>
                    </c:extLst>
                    <c:strCache>
                      <c:ptCount val="1"/>
                      <c:pt idx="0">
                        <c:v>Modified Table 1b - RE in electricity (ktoe)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04.3'!$D$133:$K$133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04.3'!$D$138:$K$138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11213.069647463455</c:v>
                      </c:pt>
                      <c:pt idx="3">
                        <c:v>11564.402407566637</c:v>
                      </c:pt>
                      <c:pt idx="4">
                        <c:v>11790.756663800516</c:v>
                      </c:pt>
                      <c:pt idx="5">
                        <c:v>11861.58211521926</c:v>
                      </c:pt>
                      <c:pt idx="6">
                        <c:v>11739.776440240756</c:v>
                      </c:pt>
                      <c:pt idx="7">
                        <c:v>11906.895958727429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62A-40A3-92D1-07150F8FA01B}"/>
                  </c:ext>
                </c:extLst>
              </c15:ser>
            </c15:filteredBarSeries>
            <c15:filteredBarSeries>
              <c15:ser>
                <c:idx val="4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04.3'!$C$140</c15:sqref>
                        </c15:formulaRef>
                      </c:ext>
                    </c:extLst>
                    <c:strCache>
                      <c:ptCount val="1"/>
                      <c:pt idx="0">
                        <c:v>Solid biomass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04.3'!$D$133:$K$133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04.3'!$D$140:$K$140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26.225279449699052</c:v>
                      </c:pt>
                      <c:pt idx="3">
                        <c:v>15.649183147033533</c:v>
                      </c:pt>
                      <c:pt idx="4">
                        <c:v>14.61736887360275</c:v>
                      </c:pt>
                      <c:pt idx="5">
                        <c:v>1.0318142734307825</c:v>
                      </c:pt>
                      <c:pt idx="6">
                        <c:v>0.73086844368013748</c:v>
                      </c:pt>
                      <c:pt idx="7">
                        <c:v>1.6766981943250214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E62A-40A3-92D1-07150F8FA01B}"/>
                  </c:ext>
                </c:extLst>
              </c15:ser>
            </c15:filteredBarSeries>
            <c15:filteredBarSeries>
              <c15:ser>
                <c:idx val="6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04.3'!$C$141</c15:sqref>
                        </c15:formulaRef>
                      </c:ext>
                    </c:extLst>
                    <c:strCache>
                      <c:ptCount val="1"/>
                      <c:pt idx="0">
                        <c:v>Biogas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04.3'!$D$133:$K$133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04.3'!$D$141:$K$141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5.3310404127257094</c:v>
                      </c:pt>
                      <c:pt idx="3">
                        <c:v>6.0189165950128976</c:v>
                      </c:pt>
                      <c:pt idx="4">
                        <c:v>1.1177987962166809</c:v>
                      </c:pt>
                      <c:pt idx="5">
                        <c:v>1.1177987962166809</c:v>
                      </c:pt>
                      <c:pt idx="6">
                        <c:v>1.8228718830610489</c:v>
                      </c:pt>
                      <c:pt idx="7">
                        <c:v>1.1177987962166809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62A-40A3-92D1-07150F8FA01B}"/>
                  </c:ext>
                </c:extLst>
              </c15:ser>
            </c15:filteredBarSeries>
            <c15:filteredBarSeries>
              <c15:ser>
                <c:idx val="7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04.3'!$C$142</c15:sqref>
                        </c15:formulaRef>
                      </c:ext>
                    </c:extLst>
                    <c:strCache>
                      <c:ptCount val="1"/>
                      <c:pt idx="0">
                        <c:v>Bioliquids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04.3'!$D$133:$K$133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04.3'!$D$142:$K$142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E62A-40A3-92D1-07150F8FA01B}"/>
                  </c:ext>
                </c:extLst>
              </c15:ser>
            </c15:filteredBarSeries>
            <c15:filteredBarSeries>
              <c15:ser>
                <c:idx val="8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04.3'!$C$143</c15:sqref>
                        </c15:formulaRef>
                      </c:ext>
                    </c:extLst>
                    <c:strCache>
                      <c:ptCount val="1"/>
                      <c:pt idx="0">
                        <c:v>Table 1c - RE in heating and cooling (ktoe)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04.3'!$D$133:$K$133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04.3'!$D$143:$K$143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1646</c:v>
                      </c:pt>
                      <c:pt idx="3">
                        <c:v>1602</c:v>
                      </c:pt>
                      <c:pt idx="4">
                        <c:v>247</c:v>
                      </c:pt>
                      <c:pt idx="5">
                        <c:v>255.4</c:v>
                      </c:pt>
                      <c:pt idx="6">
                        <c:v>1227.4000000000001</c:v>
                      </c:pt>
                      <c:pt idx="7">
                        <c:v>1226.2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E62A-40A3-92D1-07150F8FA01B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04.3'!$C$145</c15:sqref>
                        </c15:formulaRef>
                      </c:ext>
                    </c:extLst>
                    <c:strCache>
                      <c:ptCount val="1"/>
                      <c:pt idx="0">
                        <c:v>Solid biomass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04.3'!$D$133:$K$133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04.3'!$D$145:$K$145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0</c:v>
                      </c:pt>
                      <c:pt idx="3">
                        <c:v>0</c:v>
                      </c:pt>
                      <c:pt idx="4">
                        <c:v>977.3</c:v>
                      </c:pt>
                      <c:pt idx="5">
                        <c:v>796.1</c:v>
                      </c:pt>
                      <c:pt idx="6">
                        <c:v>829.6</c:v>
                      </c:pt>
                      <c:pt idx="7">
                        <c:v>818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E62A-40A3-92D1-07150F8FA01B}"/>
                  </c:ext>
                </c:extLst>
              </c15:ser>
            </c15:filteredBarSeries>
            <c15:filteredBa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04.3'!$C$146</c15:sqref>
                        </c15:formulaRef>
                      </c:ext>
                    </c:extLst>
                    <c:strCache>
                      <c:ptCount val="1"/>
                      <c:pt idx="0">
                        <c:v>Biogas</c:v>
                      </c:pt>
                    </c:strCache>
                  </c:strRef>
                </c:tx>
                <c:spPr>
                  <a:solidFill>
                    <a:schemeClr val="accent1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04.3'!$D$133:$K$133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04.3'!$D$146:$K$146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0</c:v>
                      </c:pt>
                      <c:pt idx="3">
                        <c:v>0</c:v>
                      </c:pt>
                      <c:pt idx="4">
                        <c:v>12.6</c:v>
                      </c:pt>
                      <c:pt idx="5">
                        <c:v>11.8</c:v>
                      </c:pt>
                      <c:pt idx="6">
                        <c:v>16.2</c:v>
                      </c:pt>
                      <c:pt idx="7">
                        <c:v>15.3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E62A-40A3-92D1-07150F8FA01B}"/>
                  </c:ext>
                </c:extLst>
              </c15:ser>
            </c15:filteredBarSeries>
            <c15:filteredBa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04.3'!$C$147</c15:sqref>
                        </c15:formulaRef>
                      </c:ext>
                    </c:extLst>
                    <c:strCache>
                      <c:ptCount val="1"/>
                      <c:pt idx="0">
                        <c:v>Bioliquids</c:v>
                      </c:pt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04.3'!$D$133:$K$133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04.3'!$D$147:$K$147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E62A-40A3-92D1-07150F8FA01B}"/>
                  </c:ext>
                </c:extLst>
              </c15:ser>
            </c15:filteredBarSeries>
            <c15:filteredBa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04.3'!$C$148</c15:sqref>
                        </c15:formulaRef>
                      </c:ext>
                    </c:extLst>
                    <c:strCache>
                      <c:ptCount val="1"/>
                      <c:pt idx="0">
                        <c:v>Table 1d - RE in transport (ktoe)</c:v>
                      </c:pt>
                    </c:strCache>
                  </c:strRef>
                </c:tx>
                <c:spPr>
                  <a:solidFill>
                    <a:schemeClr val="accent3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04.3'!$D$133:$K$133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04.3'!$D$148:$K$148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179</c:v>
                      </c:pt>
                      <c:pt idx="3">
                        <c:v>198</c:v>
                      </c:pt>
                      <c:pt idx="4">
                        <c:v>180.77</c:v>
                      </c:pt>
                      <c:pt idx="5">
                        <c:v>194.6</c:v>
                      </c:pt>
                      <c:pt idx="6">
                        <c:v>219.8</c:v>
                      </c:pt>
                      <c:pt idx="7">
                        <c:v>426.7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E62A-40A3-92D1-07150F8FA01B}"/>
                  </c:ext>
                </c:extLst>
              </c15:ser>
            </c15:filteredBarSeries>
          </c:ext>
        </c:extLst>
      </c:barChart>
      <c:catAx>
        <c:axId val="95918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773003888"/>
        <c:crosses val="autoZero"/>
        <c:auto val="1"/>
        <c:lblAlgn val="ctr"/>
        <c:lblOffset val="100"/>
        <c:noMultiLvlLbl val="0"/>
      </c:catAx>
      <c:valAx>
        <c:axId val="77300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959185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33009109155468E-2"/>
          <c:y val="2.8480513767860052E-2"/>
          <c:w val="0.69483370794388355"/>
          <c:h val="0.69323782443861182"/>
        </c:manualLayout>
      </c:layout>
      <c:barChart>
        <c:barDir val="bar"/>
        <c:grouping val="stacked"/>
        <c:varyColors val="0"/>
        <c:ser>
          <c:idx val="4"/>
          <c:order val="0"/>
          <c:tx>
            <c:strRef>
              <c:f>'FIG 04.1'!$N$43</c:f>
              <c:strCache>
                <c:ptCount val="1"/>
                <c:pt idx="0">
                  <c:v>Net electricity import</c:v>
                </c:pt>
              </c:strCache>
            </c:strRef>
          </c:tx>
          <c:spPr>
            <a:solidFill>
              <a:srgbClr val="00B3D2"/>
            </a:solidFill>
          </c:spPr>
          <c:invertIfNegative val="0"/>
          <c:cat>
            <c:numRef>
              <c:f>'FIG 04.1'!$O$42:$Q$42</c:f>
              <c:numCache>
                <c:formatCode>General</c:formatCode>
                <c:ptCount val="3"/>
                <c:pt idx="0">
                  <c:v>2013</c:v>
                </c:pt>
                <c:pt idx="1">
                  <c:v>2018</c:v>
                </c:pt>
                <c:pt idx="2">
                  <c:v>2050</c:v>
                </c:pt>
              </c:numCache>
            </c:numRef>
          </c:cat>
          <c:val>
            <c:numRef>
              <c:f>'FIG 04.1'!$O$43:$Q$43</c:f>
              <c:numCache>
                <c:formatCode>#,##0.0</c:formatCode>
                <c:ptCount val="3"/>
                <c:pt idx="0" formatCode="0">
                  <c:v>6.3443417760000216</c:v>
                </c:pt>
                <c:pt idx="1">
                  <c:v>-14.331416399999998</c:v>
                </c:pt>
                <c:pt idx="2" formatCode="0">
                  <c:v>-274.25905922682921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CD-453E-92FC-CB577DCB9F33}"/>
            </c:ext>
          </c:extLst>
        </c:ser>
        <c:ser>
          <c:idx val="1"/>
          <c:order val="1"/>
          <c:tx>
            <c:strRef>
              <c:f>'FIG 04.1'!$N$44</c:f>
              <c:strCache>
                <c:ptCount val="1"/>
                <c:pt idx="0">
                  <c:v>Biomass and waste</c:v>
                </c:pt>
              </c:strCache>
            </c:strRef>
          </c:tx>
          <c:spPr>
            <a:solidFill>
              <a:srgbClr val="8BC669"/>
            </a:solidFill>
          </c:spPr>
          <c:invertIfNegative val="0"/>
          <c:cat>
            <c:numRef>
              <c:f>'FIG 04.1'!$O$42:$Q$42</c:f>
              <c:numCache>
                <c:formatCode>General</c:formatCode>
                <c:ptCount val="3"/>
                <c:pt idx="0">
                  <c:v>2013</c:v>
                </c:pt>
                <c:pt idx="1">
                  <c:v>2018</c:v>
                </c:pt>
                <c:pt idx="2">
                  <c:v>2050</c:v>
                </c:pt>
              </c:numCache>
            </c:numRef>
          </c:cat>
          <c:val>
            <c:numRef>
              <c:f>'FIG 04.1'!$O$44:$Q$44</c:f>
              <c:numCache>
                <c:formatCode>0.0</c:formatCode>
                <c:ptCount val="3"/>
                <c:pt idx="0" formatCode="0">
                  <c:v>1081.3880148120002</c:v>
                </c:pt>
                <c:pt idx="1">
                  <c:v>1242.2570544000002</c:v>
                </c:pt>
                <c:pt idx="2" formatCode="0">
                  <c:v>1606.4396238004865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CD-453E-92FC-CB577DCB9F33}"/>
            </c:ext>
          </c:extLst>
        </c:ser>
        <c:ser>
          <c:idx val="2"/>
          <c:order val="2"/>
          <c:tx>
            <c:strRef>
              <c:f>'FIG 04.1'!$N$45</c:f>
              <c:strCache>
                <c:ptCount val="1"/>
                <c:pt idx="0">
                  <c:v>Wind, geothermal and solar</c:v>
                </c:pt>
              </c:strCache>
            </c:strRef>
          </c:tx>
          <c:spPr>
            <a:solidFill>
              <a:srgbClr val="488652"/>
            </a:solidFill>
            <a:ln>
              <a:noFill/>
            </a:ln>
          </c:spPr>
          <c:invertIfNegative val="0"/>
          <c:cat>
            <c:numRef>
              <c:f>'FIG 04.1'!$O$42:$Q$42</c:f>
              <c:numCache>
                <c:formatCode>General</c:formatCode>
                <c:ptCount val="3"/>
                <c:pt idx="0">
                  <c:v>2013</c:v>
                </c:pt>
                <c:pt idx="1">
                  <c:v>2018</c:v>
                </c:pt>
                <c:pt idx="2">
                  <c:v>2050</c:v>
                </c:pt>
              </c:numCache>
            </c:numRef>
          </c:cat>
          <c:val>
            <c:numRef>
              <c:f>'FIG 04.1'!$O$45:$Q$45</c:f>
              <c:numCache>
                <c:formatCode>0.0</c:formatCode>
                <c:ptCount val="3"/>
                <c:pt idx="0" formatCode="0">
                  <c:v>287.31672165600008</c:v>
                </c:pt>
                <c:pt idx="1">
                  <c:v>330.13755360000005</c:v>
                </c:pt>
                <c:pt idx="2" formatCode="0">
                  <c:v>889.00806146772152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CD-453E-92FC-CB577DCB9F33}"/>
            </c:ext>
          </c:extLst>
        </c:ser>
        <c:ser>
          <c:idx val="5"/>
          <c:order val="3"/>
          <c:tx>
            <c:strRef>
              <c:f>'FIG 04.1'!$N$46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91547F"/>
            </a:solidFill>
          </c:spPr>
          <c:invertIfNegative val="0"/>
          <c:cat>
            <c:numRef>
              <c:f>'FIG 04.1'!$O$42:$Q$42</c:f>
              <c:numCache>
                <c:formatCode>General</c:formatCode>
                <c:ptCount val="3"/>
                <c:pt idx="0">
                  <c:v>2013</c:v>
                </c:pt>
                <c:pt idx="1">
                  <c:v>2018</c:v>
                </c:pt>
                <c:pt idx="2">
                  <c:v>2050</c:v>
                </c:pt>
              </c:numCache>
            </c:numRef>
          </c:cat>
          <c:val>
            <c:numRef>
              <c:f>'FIG 04.1'!$O$46:$Q$46</c:f>
              <c:numCache>
                <c:formatCode>0.0</c:formatCode>
                <c:ptCount val="3"/>
                <c:pt idx="0" formatCode="0">
                  <c:v>776.12687769600018</c:v>
                </c:pt>
                <c:pt idx="1">
                  <c:v>821.29106159999992</c:v>
                </c:pt>
                <c:pt idx="2" formatCode="0">
                  <c:v>940.9392412953049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CD-453E-92FC-CB577DCB9F33}"/>
            </c:ext>
          </c:extLst>
        </c:ser>
        <c:ser>
          <c:idx val="3"/>
          <c:order val="4"/>
          <c:tx>
            <c:strRef>
              <c:f>'FIG 04.1'!$N$47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5B9BD5"/>
            </a:solidFill>
          </c:spPr>
          <c:invertIfNegative val="0"/>
          <c:cat>
            <c:numRef>
              <c:f>'FIG 04.1'!$O$42:$Q$42</c:f>
              <c:numCache>
                <c:formatCode>General</c:formatCode>
                <c:ptCount val="3"/>
                <c:pt idx="0">
                  <c:v>2013</c:v>
                </c:pt>
                <c:pt idx="1">
                  <c:v>2018</c:v>
                </c:pt>
                <c:pt idx="2">
                  <c:v>2050</c:v>
                </c:pt>
              </c:numCache>
            </c:numRef>
          </c:cat>
          <c:val>
            <c:numRef>
              <c:f>'FIG 04.1'!$O$47:$Q$47</c:f>
              <c:numCache>
                <c:formatCode>0.0</c:formatCode>
                <c:ptCount val="3"/>
                <c:pt idx="0" formatCode="0">
                  <c:v>982.68232075200012</c:v>
                </c:pt>
                <c:pt idx="1">
                  <c:v>928.25961480000001</c:v>
                </c:pt>
                <c:pt idx="2" formatCode="0">
                  <c:v>346.795051461936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CD-453E-92FC-CB577DCB9F33}"/>
            </c:ext>
          </c:extLst>
        </c:ser>
        <c:ser>
          <c:idx val="6"/>
          <c:order val="5"/>
          <c:tx>
            <c:strRef>
              <c:f>'FIG 04.1'!$N$48</c:f>
              <c:strCache>
                <c:ptCount val="1"/>
                <c:pt idx="0">
                  <c:v>Natural gas</c:v>
                </c:pt>
              </c:strCache>
            </c:strRef>
          </c:tx>
          <c:spPr>
            <a:solidFill>
              <a:srgbClr val="00678E"/>
            </a:solidFill>
          </c:spPr>
          <c:invertIfNegative val="0"/>
          <c:cat>
            <c:numRef>
              <c:f>'FIG 04.1'!$O$42:$Q$42</c:f>
              <c:numCache>
                <c:formatCode>General</c:formatCode>
                <c:ptCount val="3"/>
                <c:pt idx="0">
                  <c:v>2013</c:v>
                </c:pt>
                <c:pt idx="1">
                  <c:v>2018</c:v>
                </c:pt>
                <c:pt idx="2">
                  <c:v>2050</c:v>
                </c:pt>
              </c:numCache>
            </c:numRef>
          </c:cat>
          <c:val>
            <c:numRef>
              <c:f>'FIG 04.1'!$O$48:$Q$48</c:f>
              <c:numCache>
                <c:formatCode>0.0</c:formatCode>
                <c:ptCount val="3"/>
                <c:pt idx="0" formatCode="0">
                  <c:v>538.42080527999997</c:v>
                </c:pt>
                <c:pt idx="1">
                  <c:v>459.73994760000005</c:v>
                </c:pt>
                <c:pt idx="2" formatCode="0">
                  <c:v>261.26514432740407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DCD-453E-92FC-CB577DCB9F33}"/>
            </c:ext>
          </c:extLst>
        </c:ser>
        <c:ser>
          <c:idx val="7"/>
          <c:order val="6"/>
          <c:tx>
            <c:strRef>
              <c:f>'FIG 04.1'!$N$49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948BB3"/>
            </a:solidFill>
          </c:spPr>
          <c:invertIfNegative val="0"/>
          <c:cat>
            <c:numRef>
              <c:f>'FIG 04.1'!$O$42:$Q$42</c:f>
              <c:numCache>
                <c:formatCode>General</c:formatCode>
                <c:ptCount val="3"/>
                <c:pt idx="0">
                  <c:v>2013</c:v>
                </c:pt>
                <c:pt idx="1">
                  <c:v>2018</c:v>
                </c:pt>
                <c:pt idx="2">
                  <c:v>2050</c:v>
                </c:pt>
              </c:numCache>
            </c:numRef>
          </c:cat>
          <c:val>
            <c:numRef>
              <c:f>'FIG 04.1'!$O$49:$Q$49</c:f>
              <c:numCache>
                <c:formatCode>0.0</c:formatCode>
                <c:ptCount val="3"/>
                <c:pt idx="0" formatCode="0">
                  <c:v>1887.0614750519994</c:v>
                </c:pt>
                <c:pt idx="1">
                  <c:v>1559.645802</c:v>
                </c:pt>
                <c:pt idx="2" formatCode="0">
                  <c:v>424.54348223565091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DCD-453E-92FC-CB577DCB9F33}"/>
            </c:ext>
          </c:extLst>
        </c:ser>
        <c:ser>
          <c:idx val="8"/>
          <c:order val="7"/>
          <c:tx>
            <c:strRef>
              <c:f>'FIG 04.1'!$N$50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A7A9AC"/>
            </a:solidFill>
          </c:spPr>
          <c:invertIfNegative val="0"/>
          <c:cat>
            <c:numRef>
              <c:f>'FIG 04.1'!$O$42:$Q$42</c:f>
              <c:numCache>
                <c:formatCode>General</c:formatCode>
                <c:ptCount val="3"/>
                <c:pt idx="0">
                  <c:v>2013</c:v>
                </c:pt>
                <c:pt idx="1">
                  <c:v>2018</c:v>
                </c:pt>
                <c:pt idx="2">
                  <c:v>2050</c:v>
                </c:pt>
              </c:numCache>
            </c:numRef>
          </c:cat>
          <c:val>
            <c:numRef>
              <c:f>'FIG 04.1'!$O$50:$Q$50</c:f>
              <c:numCache>
                <c:formatCode>0.0</c:formatCode>
                <c:ptCount val="3"/>
                <c:pt idx="0" formatCode="0">
                  <c:v>474.68787030000004</c:v>
                </c:pt>
                <c:pt idx="1">
                  <c:v>310.48052760000007</c:v>
                </c:pt>
                <c:pt idx="2" formatCode="0">
                  <c:v>85.481810670660124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DCD-453E-92FC-CB577DCB9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5"/>
        <c:overlap val="100"/>
        <c:axId val="250644264"/>
        <c:axId val="250646616"/>
      </c:barChart>
      <c:catAx>
        <c:axId val="2506442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en-DK"/>
          </a:p>
        </c:txPr>
        <c:crossAx val="250646616"/>
        <c:crossesAt val="-1E+30"/>
        <c:auto val="1"/>
        <c:lblAlgn val="ctr"/>
        <c:lblOffset val="0"/>
        <c:noMultiLvlLbl val="0"/>
      </c:catAx>
      <c:valAx>
        <c:axId val="250646616"/>
        <c:scaling>
          <c:orientation val="minMax"/>
          <c:max val="6500"/>
          <c:min val="-1000"/>
        </c:scaling>
        <c:delete val="0"/>
        <c:axPos val="b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sv-SE"/>
                  <a:t>PJ</a:t>
                </a:r>
              </a:p>
            </c:rich>
          </c:tx>
          <c:overlay val="0"/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250644264"/>
        <c:crossesAt val="1"/>
        <c:crossBetween val="between"/>
        <c:majorUnit val="1000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7986949984315446"/>
          <c:y val="0"/>
          <c:w val="0.21020801921367332"/>
          <c:h val="0.96001817645714815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DK"/>
    </a:p>
  </c:txPr>
  <c:printSettings>
    <c:headerFooter/>
    <c:pageMargins b="0" l="0" r="0" t="0" header="0" footer="0"/>
    <c:pageSetup orientation="portrait"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/>
              <a:t>Gross final RE consumption (ktoe)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'FIG 04.3'!$C$176</c:f>
              <c:strCache>
                <c:ptCount val="1"/>
                <c:pt idx="0">
                  <c:v>Heating and cooling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 04.3'!$D$174:$K$174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04.3'!$D$176:$K$176</c:f>
              <c:numCache>
                <c:formatCode>_-* #,##0.0_-;\-* #,##0.0_-;_-* "-"??_-;_-@_-</c:formatCode>
                <c:ptCount val="8"/>
                <c:pt idx="0">
                  <c:v>8583</c:v>
                </c:pt>
                <c:pt idx="1">
                  <c:v>9752</c:v>
                </c:pt>
                <c:pt idx="2">
                  <c:v>9156</c:v>
                </c:pt>
                <c:pt idx="3">
                  <c:v>9661</c:v>
                </c:pt>
                <c:pt idx="4">
                  <c:v>9450</c:v>
                </c:pt>
                <c:pt idx="5">
                  <c:v>9337</c:v>
                </c:pt>
                <c:pt idx="6">
                  <c:v>9581</c:v>
                </c:pt>
                <c:pt idx="7">
                  <c:v>9842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80-4A54-B2E7-EE3A825698AD}"/>
            </c:ext>
          </c:extLst>
        </c:ser>
        <c:ser>
          <c:idx val="2"/>
          <c:order val="2"/>
          <c:tx>
            <c:strRef>
              <c:f>'FIG 04.3'!$C$177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'FIG 04.3'!$D$174:$K$174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04.3'!$D$177:$K$177</c:f>
              <c:numCache>
                <c:formatCode>_-* #,##0.0_-;\-* #,##0.0_-;_-* "-"??_-;_-@_-</c:formatCode>
                <c:ptCount val="8"/>
                <c:pt idx="0">
                  <c:v>7075</c:v>
                </c:pt>
                <c:pt idx="1">
                  <c:v>7248</c:v>
                </c:pt>
                <c:pt idx="2">
                  <c:v>7232</c:v>
                </c:pt>
                <c:pt idx="3">
                  <c:v>7443</c:v>
                </c:pt>
                <c:pt idx="4">
                  <c:v>7461</c:v>
                </c:pt>
                <c:pt idx="5">
                  <c:v>7369</c:v>
                </c:pt>
                <c:pt idx="6">
                  <c:v>7740</c:v>
                </c:pt>
                <c:pt idx="7">
                  <c:v>7895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80-4A54-B2E7-EE3A825698AD}"/>
            </c:ext>
          </c:extLst>
        </c:ser>
        <c:ser>
          <c:idx val="3"/>
          <c:order val="3"/>
          <c:tx>
            <c:strRef>
              <c:f>'FIG 04.3'!$C$178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'FIG 04.3'!$D$174:$K$174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04.3'!$D$178:$K$178</c:f>
              <c:numCache>
                <c:formatCode>_-* #,##0.0_-;\-* #,##0.0_-;_-* "-"??_-;_-@_-</c:formatCode>
                <c:ptCount val="8"/>
                <c:pt idx="0">
                  <c:v>396</c:v>
                </c:pt>
                <c:pt idx="1">
                  <c:v>429</c:v>
                </c:pt>
                <c:pt idx="2">
                  <c:v>607</c:v>
                </c:pt>
                <c:pt idx="3">
                  <c:v>736</c:v>
                </c:pt>
                <c:pt idx="4">
                  <c:v>977</c:v>
                </c:pt>
                <c:pt idx="5">
                  <c:v>1127</c:v>
                </c:pt>
                <c:pt idx="6">
                  <c:v>1315</c:v>
                </c:pt>
                <c:pt idx="7">
                  <c:v>1622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80-4A54-B2E7-EE3A82569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9185024"/>
        <c:axId val="7730038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'FIG 04.3'!$C$175</c15:sqref>
                        </c15:formulaRef>
                      </c:ext>
                    </c:extLst>
                    <c:strCache>
                      <c:ptCount val="1"/>
                      <c:pt idx="0">
                        <c:v>TOTAL gross RE consumption (ktoe)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'FIG 04.3'!$D$174:$K$174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'FIG 04.3'!$D$175:$K$175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16054</c:v>
                      </c:pt>
                      <c:pt idx="1">
                        <c:v>17429</c:v>
                      </c:pt>
                      <c:pt idx="2">
                        <c:v>16994</c:v>
                      </c:pt>
                      <c:pt idx="3">
                        <c:v>17840</c:v>
                      </c:pt>
                      <c:pt idx="4">
                        <c:v>17887</c:v>
                      </c:pt>
                      <c:pt idx="5">
                        <c:v>17833</c:v>
                      </c:pt>
                      <c:pt idx="6">
                        <c:v>18636</c:v>
                      </c:pt>
                      <c:pt idx="7">
                        <c:v>19359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3880-4A54-B2E7-EE3A825698AD}"/>
                  </c:ext>
                </c:extLst>
              </c15:ser>
            </c15:filteredBarSeries>
          </c:ext>
        </c:extLst>
      </c:barChart>
      <c:catAx>
        <c:axId val="95918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773003888"/>
        <c:crosses val="autoZero"/>
        <c:auto val="1"/>
        <c:lblAlgn val="ctr"/>
        <c:lblOffset val="100"/>
        <c:noMultiLvlLbl val="0"/>
      </c:catAx>
      <c:valAx>
        <c:axId val="77300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959185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/>
              <a:t>Bio energy consumption (ktoe)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title>
    <c:autoTitleDeleted val="0"/>
    <c:plotArea>
      <c:layout/>
      <c:barChart>
        <c:barDir val="col"/>
        <c:grouping val="stacked"/>
        <c:varyColors val="0"/>
        <c:ser>
          <c:idx val="3"/>
          <c:order val="5"/>
          <c:tx>
            <c:strRef>
              <c:f>'FIG 04.3'!$C$180</c:f>
              <c:strCache>
                <c:ptCount val="1"/>
                <c:pt idx="0">
                  <c:v>Biomass in electricity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'FIG 04.3'!$D$174:$K$174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04.3'!$D$180:$K$180</c:f>
              <c:numCache>
                <c:formatCode>_-* #,##0.0_-;\-* #,##0.0_-;_-* "-"??_-;_-@_-</c:formatCode>
                <c:ptCount val="8"/>
                <c:pt idx="0">
                  <c:v>981.16938950988811</c:v>
                </c:pt>
                <c:pt idx="1">
                  <c:v>1048.2373172828891</c:v>
                </c:pt>
                <c:pt idx="2">
                  <c:v>831.81427343078235</c:v>
                </c:pt>
                <c:pt idx="3">
                  <c:v>905.15907136715384</c:v>
                </c:pt>
                <c:pt idx="4">
                  <c:v>827.944969905417</c:v>
                </c:pt>
                <c:pt idx="5">
                  <c:v>781.68529664660355</c:v>
                </c:pt>
                <c:pt idx="6">
                  <c:v>772.82889079965605</c:v>
                </c:pt>
                <c:pt idx="7">
                  <c:v>839.29492691315556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33-4522-B25E-694EEE1E6B2E}"/>
            </c:ext>
          </c:extLst>
        </c:ser>
        <c:ser>
          <c:idx val="9"/>
          <c:order val="10"/>
          <c:tx>
            <c:strRef>
              <c:f>'FIG 04.3'!$C$185</c:f>
              <c:strCache>
                <c:ptCount val="1"/>
                <c:pt idx="0">
                  <c:v>Biomass in heating and cooling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 04.3'!$D$174:$K$174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04.3'!$D$185:$K$185</c:f>
              <c:numCache>
                <c:formatCode>_-* #,##0.0_-;\-* #,##0.0_-;_-* "-"??_-;_-@_-</c:formatCode>
                <c:ptCount val="8"/>
                <c:pt idx="0">
                  <c:v>7780</c:v>
                </c:pt>
                <c:pt idx="1">
                  <c:v>8949</c:v>
                </c:pt>
                <c:pt idx="2">
                  <c:v>7525</c:v>
                </c:pt>
                <c:pt idx="3">
                  <c:v>7964</c:v>
                </c:pt>
                <c:pt idx="4">
                  <c:v>7675</c:v>
                </c:pt>
                <c:pt idx="5">
                  <c:v>7537</c:v>
                </c:pt>
                <c:pt idx="6">
                  <c:v>7740</c:v>
                </c:pt>
                <c:pt idx="7">
                  <c:v>7909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33-4522-B25E-694EEE1E6B2E}"/>
            </c:ext>
          </c:extLst>
        </c:ser>
        <c:ser>
          <c:idx val="15"/>
          <c:order val="15"/>
          <c:tx>
            <c:strRef>
              <c:f>'FIG 04.3'!$C$190</c:f>
              <c:strCache>
                <c:ptCount val="1"/>
                <c:pt idx="0">
                  <c:v>Biomass in transport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 04.3'!$D$174:$K$174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04.3'!$D$190:$K$190</c:f>
              <c:numCache>
                <c:formatCode>_-* #,##0.0_-;\-* #,##0.0_-;_-* "-"??_-;_-@_-</c:formatCode>
                <c:ptCount val="8"/>
                <c:pt idx="0">
                  <c:v>396</c:v>
                </c:pt>
                <c:pt idx="1">
                  <c:v>429</c:v>
                </c:pt>
                <c:pt idx="2">
                  <c:v>475</c:v>
                </c:pt>
                <c:pt idx="3">
                  <c:v>607</c:v>
                </c:pt>
                <c:pt idx="4">
                  <c:v>827</c:v>
                </c:pt>
                <c:pt idx="5">
                  <c:v>982</c:v>
                </c:pt>
                <c:pt idx="6">
                  <c:v>1190</c:v>
                </c:pt>
                <c:pt idx="7">
                  <c:v>1479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33-4522-B25E-694EEE1E6B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9185024"/>
        <c:axId val="7730038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'FIG 04.3'!$C$175</c15:sqref>
                        </c15:formulaRef>
                      </c:ext>
                    </c:extLst>
                    <c:strCache>
                      <c:ptCount val="1"/>
                      <c:pt idx="0">
                        <c:v>TOTAL gross RE consumption (ktoe)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'FIG 04.3'!$D$174:$K$174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'FIG 04.3'!$D$175:$K$175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16054</c:v>
                      </c:pt>
                      <c:pt idx="1">
                        <c:v>17429</c:v>
                      </c:pt>
                      <c:pt idx="2">
                        <c:v>16994</c:v>
                      </c:pt>
                      <c:pt idx="3">
                        <c:v>17840</c:v>
                      </c:pt>
                      <c:pt idx="4">
                        <c:v>17887</c:v>
                      </c:pt>
                      <c:pt idx="5">
                        <c:v>17833</c:v>
                      </c:pt>
                      <c:pt idx="6">
                        <c:v>18636</c:v>
                      </c:pt>
                      <c:pt idx="7">
                        <c:v>19359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D933-4522-B25E-694EEE1E6B2E}"/>
                  </c:ext>
                </c:extLst>
              </c15:ser>
            </c15:filteredBarSeries>
            <c15:filteredBarSeries>
              <c15:ser>
                <c:idx val="5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04.3'!$C$176</c15:sqref>
                        </c15:formulaRef>
                      </c:ext>
                    </c:extLst>
                    <c:strCache>
                      <c:ptCount val="1"/>
                      <c:pt idx="0">
                        <c:v>Heating and cooling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04.3'!$D$174:$K$174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04.3'!$D$176:$K$176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8583</c:v>
                      </c:pt>
                      <c:pt idx="1">
                        <c:v>9752</c:v>
                      </c:pt>
                      <c:pt idx="2">
                        <c:v>9156</c:v>
                      </c:pt>
                      <c:pt idx="3">
                        <c:v>9661</c:v>
                      </c:pt>
                      <c:pt idx="4">
                        <c:v>9450</c:v>
                      </c:pt>
                      <c:pt idx="5">
                        <c:v>9337</c:v>
                      </c:pt>
                      <c:pt idx="6">
                        <c:v>9581</c:v>
                      </c:pt>
                      <c:pt idx="7">
                        <c:v>9842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933-4522-B25E-694EEE1E6B2E}"/>
                  </c:ext>
                </c:extLst>
              </c15:ser>
            </c15:filteredBarSeries>
            <c15:filteredBarSeries>
              <c15:ser>
                <c:idx val="10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04.3'!$C$177</c15:sqref>
                        </c15:formulaRef>
                      </c:ext>
                    </c:extLst>
                    <c:strCache>
                      <c:ptCount val="1"/>
                      <c:pt idx="0">
                        <c:v>Electricity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04.3'!$D$174:$K$174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04.3'!$D$177:$K$177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7075</c:v>
                      </c:pt>
                      <c:pt idx="1">
                        <c:v>7248</c:v>
                      </c:pt>
                      <c:pt idx="2">
                        <c:v>7232</c:v>
                      </c:pt>
                      <c:pt idx="3">
                        <c:v>7443</c:v>
                      </c:pt>
                      <c:pt idx="4">
                        <c:v>7461</c:v>
                      </c:pt>
                      <c:pt idx="5">
                        <c:v>7369</c:v>
                      </c:pt>
                      <c:pt idx="6">
                        <c:v>7740</c:v>
                      </c:pt>
                      <c:pt idx="7">
                        <c:v>7895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933-4522-B25E-694EEE1E6B2E}"/>
                  </c:ext>
                </c:extLst>
              </c15:ser>
            </c15:filteredBarSeries>
            <c15:filteredBarSeries>
              <c15:ser>
                <c:idx val="1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04.3'!$C$178</c15:sqref>
                        </c15:formulaRef>
                      </c:ext>
                    </c:extLst>
                    <c:strCache>
                      <c:ptCount val="1"/>
                      <c:pt idx="0">
                        <c:v>Transport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04.3'!$D$174:$K$174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04.3'!$D$178:$K$178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396</c:v>
                      </c:pt>
                      <c:pt idx="1">
                        <c:v>429</c:v>
                      </c:pt>
                      <c:pt idx="2">
                        <c:v>607</c:v>
                      </c:pt>
                      <c:pt idx="3">
                        <c:v>736</c:v>
                      </c:pt>
                      <c:pt idx="4">
                        <c:v>977</c:v>
                      </c:pt>
                      <c:pt idx="5">
                        <c:v>1127</c:v>
                      </c:pt>
                      <c:pt idx="6">
                        <c:v>1315</c:v>
                      </c:pt>
                      <c:pt idx="7">
                        <c:v>1622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D933-4522-B25E-694EEE1E6B2E}"/>
                  </c:ext>
                </c:extLst>
              </c15:ser>
            </c15:filteredBarSeries>
            <c15:filteredBa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04.3'!$C$179</c15:sqref>
                        </c15:formulaRef>
                      </c:ext>
                    </c:extLst>
                    <c:strCache>
                      <c:ptCount val="1"/>
                      <c:pt idx="0">
                        <c:v>Modified Table 1b - RE in electricity (ktoe)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04.3'!$D$174:$K$174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04.3'!$D$179:$K$179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7070.4213241616508</c:v>
                      </c:pt>
                      <c:pt idx="1">
                        <c:v>7222.3559759243335</c:v>
                      </c:pt>
                      <c:pt idx="2">
                        <c:v>7364.1444539982795</c:v>
                      </c:pt>
                      <c:pt idx="3">
                        <c:v>7571.9690455717964</c:v>
                      </c:pt>
                      <c:pt idx="4">
                        <c:v>7602.1496130696469</c:v>
                      </c:pt>
                      <c:pt idx="5">
                        <c:v>7503.7833190025794</c:v>
                      </c:pt>
                      <c:pt idx="6">
                        <c:v>7877.8159931212376</c:v>
                      </c:pt>
                      <c:pt idx="7">
                        <c:v>8039.8108340498702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933-4522-B25E-694EEE1E6B2E}"/>
                  </c:ext>
                </c:extLst>
              </c15:ser>
            </c15:filteredBarSeries>
            <c15:filteredBarSeries>
              <c15:ser>
                <c:idx val="4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04.3'!$C$181</c15:sqref>
                        </c15:formulaRef>
                      </c:ext>
                    </c:extLst>
                    <c:strCache>
                      <c:ptCount val="1"/>
                      <c:pt idx="0">
                        <c:v>Solid biomass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04.3'!$D$174:$K$174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04.3'!$D$181:$K$181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954.85812553740323</c:v>
                      </c:pt>
                      <c:pt idx="1">
                        <c:v>1029.7506448839208</c:v>
                      </c:pt>
                      <c:pt idx="2">
                        <c:v>828.97678417884777</c:v>
                      </c:pt>
                      <c:pt idx="3">
                        <c:v>903.43938091143593</c:v>
                      </c:pt>
                      <c:pt idx="4">
                        <c:v>826.22527944969897</c:v>
                      </c:pt>
                      <c:pt idx="5">
                        <c:v>780.48151332760096</c:v>
                      </c:pt>
                      <c:pt idx="6">
                        <c:v>771.88306104901108</c:v>
                      </c:pt>
                      <c:pt idx="7">
                        <c:v>838.3490971625107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933-4522-B25E-694EEE1E6B2E}"/>
                  </c:ext>
                </c:extLst>
              </c15:ser>
            </c15:filteredBarSeries>
            <c15:filteredBarSeries>
              <c15:ser>
                <c:idx val="6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04.3'!$C$182</c15:sqref>
                        </c15:formulaRef>
                      </c:ext>
                    </c:extLst>
                    <c:strCache>
                      <c:ptCount val="1"/>
                      <c:pt idx="0">
                        <c:v>Biogas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04.3'!$D$174:$K$174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04.3'!$D$182:$K$182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2.9234737747205499</c:v>
                      </c:pt>
                      <c:pt idx="1">
                        <c:v>3.0954428202923472</c:v>
                      </c:pt>
                      <c:pt idx="2">
                        <c:v>2.8374892519346515</c:v>
                      </c:pt>
                      <c:pt idx="3">
                        <c:v>1.7196904557179706</c:v>
                      </c:pt>
                      <c:pt idx="4">
                        <c:v>1.7196904557179706</c:v>
                      </c:pt>
                      <c:pt idx="5">
                        <c:v>1.2037833190025795</c:v>
                      </c:pt>
                      <c:pt idx="6">
                        <c:v>0.94582975064488384</c:v>
                      </c:pt>
                      <c:pt idx="7">
                        <c:v>0.94582975064488384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933-4522-B25E-694EEE1E6B2E}"/>
                  </c:ext>
                </c:extLst>
              </c15:ser>
            </c15:filteredBarSeries>
            <c15:filteredBarSeries>
              <c15:ser>
                <c:idx val="7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04.3'!$C$183</c15:sqref>
                        </c15:formulaRef>
                      </c:ext>
                    </c:extLst>
                    <c:strCache>
                      <c:ptCount val="1"/>
                      <c:pt idx="0">
                        <c:v>Bioliquids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04.3'!$D$174:$K$174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04.3'!$D$183:$K$183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23.387790197764399</c:v>
                      </c:pt>
                      <c:pt idx="1">
                        <c:v>1.461736887360275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933-4522-B25E-694EEE1E6B2E}"/>
                  </c:ext>
                </c:extLst>
              </c15:ser>
            </c15:filteredBarSeries>
            <c15:filteredBarSeries>
              <c15:ser>
                <c:idx val="8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04.3'!$C$184</c15:sqref>
                        </c15:formulaRef>
                      </c:ext>
                    </c:extLst>
                    <c:strCache>
                      <c:ptCount val="1"/>
                      <c:pt idx="0">
                        <c:v>Table 1c - RE in heating and cooling (ktoe)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04.3'!$D$174:$K$174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04.3'!$D$184:$K$184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8583</c:v>
                      </c:pt>
                      <c:pt idx="1">
                        <c:v>9752</c:v>
                      </c:pt>
                      <c:pt idx="2">
                        <c:v>8700</c:v>
                      </c:pt>
                      <c:pt idx="3">
                        <c:v>9152</c:v>
                      </c:pt>
                      <c:pt idx="4">
                        <c:v>9450</c:v>
                      </c:pt>
                      <c:pt idx="5">
                        <c:v>9337</c:v>
                      </c:pt>
                      <c:pt idx="6">
                        <c:v>9581</c:v>
                      </c:pt>
                      <c:pt idx="7">
                        <c:v>9842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933-4522-B25E-694EEE1E6B2E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04.3'!$C$186</c15:sqref>
                        </c15:formulaRef>
                      </c:ext>
                    </c:extLst>
                    <c:strCache>
                      <c:ptCount val="1"/>
                      <c:pt idx="0">
                        <c:v>Solid biomass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04.3'!$D$174:$K$174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04.3'!$D$186:$K$186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7557</c:v>
                      </c:pt>
                      <c:pt idx="1">
                        <c:v>8713</c:v>
                      </c:pt>
                      <c:pt idx="2">
                        <c:v>7485</c:v>
                      </c:pt>
                      <c:pt idx="3">
                        <c:v>7921</c:v>
                      </c:pt>
                      <c:pt idx="4">
                        <c:v>7626</c:v>
                      </c:pt>
                      <c:pt idx="5">
                        <c:v>7487</c:v>
                      </c:pt>
                      <c:pt idx="6">
                        <c:v>7689</c:v>
                      </c:pt>
                      <c:pt idx="7">
                        <c:v>7852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933-4522-B25E-694EEE1E6B2E}"/>
                  </c:ext>
                </c:extLst>
              </c15:ser>
            </c15:filteredBarSeries>
            <c15:filteredBa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04.3'!$C$187</c15:sqref>
                        </c15:formulaRef>
                      </c:ext>
                    </c:extLst>
                    <c:strCache>
                      <c:ptCount val="1"/>
                      <c:pt idx="0">
                        <c:v>Biogas</c:v>
                      </c:pt>
                    </c:strCache>
                  </c:strRef>
                </c:tx>
                <c:spPr>
                  <a:solidFill>
                    <a:schemeClr val="accent1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04.3'!$D$174:$K$174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04.3'!$D$187:$K$187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82</c:v>
                      </c:pt>
                      <c:pt idx="1">
                        <c:v>83</c:v>
                      </c:pt>
                      <c:pt idx="2">
                        <c:v>40</c:v>
                      </c:pt>
                      <c:pt idx="3">
                        <c:v>43</c:v>
                      </c:pt>
                      <c:pt idx="4">
                        <c:v>49</c:v>
                      </c:pt>
                      <c:pt idx="5">
                        <c:v>50</c:v>
                      </c:pt>
                      <c:pt idx="6">
                        <c:v>51</c:v>
                      </c:pt>
                      <c:pt idx="7">
                        <c:v>57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933-4522-B25E-694EEE1E6B2E}"/>
                  </c:ext>
                </c:extLst>
              </c15:ser>
            </c15:filteredBarSeries>
            <c15:filteredBa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04.3'!$C$188</c15:sqref>
                        </c15:formulaRef>
                      </c:ext>
                    </c:extLst>
                    <c:strCache>
                      <c:ptCount val="1"/>
                      <c:pt idx="0">
                        <c:v>Bioliquids</c:v>
                      </c:pt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04.3'!$D$174:$K$174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04.3'!$D$188:$K$188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142</c:v>
                      </c:pt>
                      <c:pt idx="1">
                        <c:v>153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D933-4522-B25E-694EEE1E6B2E}"/>
                  </c:ext>
                </c:extLst>
              </c15:ser>
            </c15:filteredBarSeries>
            <c15:filteredBa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04.3'!$C$189</c15:sqref>
                        </c15:formulaRef>
                      </c:ext>
                    </c:extLst>
                    <c:strCache>
                      <c:ptCount val="1"/>
                      <c:pt idx="0">
                        <c:v>Table 1d - RE in transport (ktoe)</c:v>
                      </c:pt>
                    </c:strCache>
                  </c:strRef>
                </c:tx>
                <c:spPr>
                  <a:solidFill>
                    <a:schemeClr val="accent3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04.3'!$D$174:$K$174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04.3'!$D$189:$K$189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506</c:v>
                      </c:pt>
                      <c:pt idx="1">
                        <c:v>569</c:v>
                      </c:pt>
                      <c:pt idx="2">
                        <c:v>607</c:v>
                      </c:pt>
                      <c:pt idx="3">
                        <c:v>736</c:v>
                      </c:pt>
                      <c:pt idx="4">
                        <c:v>969</c:v>
                      </c:pt>
                      <c:pt idx="5">
                        <c:v>1120</c:v>
                      </c:pt>
                      <c:pt idx="6">
                        <c:v>1328</c:v>
                      </c:pt>
                      <c:pt idx="7">
                        <c:v>1624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D933-4522-B25E-694EEE1E6B2E}"/>
                  </c:ext>
                </c:extLst>
              </c15:ser>
            </c15:filteredBarSeries>
          </c:ext>
        </c:extLst>
      </c:barChart>
      <c:catAx>
        <c:axId val="95918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773003888"/>
        <c:crosses val="autoZero"/>
        <c:auto val="1"/>
        <c:lblAlgn val="ctr"/>
        <c:lblOffset val="100"/>
        <c:noMultiLvlLbl val="0"/>
      </c:catAx>
      <c:valAx>
        <c:axId val="77300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959185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/>
              <a:t>Gross final RE consumption (ktoe)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'FIG 04.3'!$C$217</c:f>
              <c:strCache>
                <c:ptCount val="1"/>
                <c:pt idx="0">
                  <c:v>Heating and cooling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 04.3'!$D$215:$K$215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04.3'!$D$217:$K$217</c:f>
              <c:numCache>
                <c:formatCode>_-* #,##0.0_-;\-* #,##0.0_-;_-* "-"??_-;_-@_-</c:formatCode>
                <c:ptCount val="8"/>
                <c:pt idx="0">
                  <c:v>2296</c:v>
                </c:pt>
                <c:pt idx="1">
                  <c:v>22632</c:v>
                </c:pt>
                <c:pt idx="2">
                  <c:v>2470</c:v>
                </c:pt>
                <c:pt idx="3">
                  <c:v>2571.6</c:v>
                </c:pt>
                <c:pt idx="4">
                  <c:v>2609</c:v>
                </c:pt>
                <c:pt idx="5">
                  <c:v>2572</c:v>
                </c:pt>
                <c:pt idx="6">
                  <c:v>2908</c:v>
                </c:pt>
                <c:pt idx="7">
                  <c:v>3148.4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C9-4CE0-8D30-AF1671CC05C2}"/>
            </c:ext>
          </c:extLst>
        </c:ser>
        <c:ser>
          <c:idx val="2"/>
          <c:order val="2"/>
          <c:tx>
            <c:strRef>
              <c:f>'FIG 04.3'!$C$218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'FIG 04.3'!$D$215:$K$215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04.3'!$D$218:$K$218</c:f>
              <c:numCache>
                <c:formatCode>_-* #,##0.0_-;\-* #,##0.0_-;_-* "-"??_-;_-@_-</c:formatCode>
                <c:ptCount val="8"/>
                <c:pt idx="0">
                  <c:v>895</c:v>
                </c:pt>
                <c:pt idx="1">
                  <c:v>1065</c:v>
                </c:pt>
                <c:pt idx="2">
                  <c:v>1117.9000000000001</c:v>
                </c:pt>
                <c:pt idx="3">
                  <c:v>1184.8</c:v>
                </c:pt>
                <c:pt idx="4">
                  <c:v>1329</c:v>
                </c:pt>
                <c:pt idx="5">
                  <c:v>1460</c:v>
                </c:pt>
                <c:pt idx="6">
                  <c:v>1522.9</c:v>
                </c:pt>
                <c:pt idx="7">
                  <c:v>1623.3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C9-4CE0-8D30-AF1671CC05C2}"/>
            </c:ext>
          </c:extLst>
        </c:ser>
        <c:ser>
          <c:idx val="3"/>
          <c:order val="3"/>
          <c:tx>
            <c:strRef>
              <c:f>'FIG 04.3'!$C$219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'FIG 04.3'!$D$215:$K$215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04.3'!$D$219:$K$219</c:f>
              <c:numCache>
                <c:formatCode>_-* #,##0.0_-;\-* #,##0.0_-;_-* "-"??_-;_-@_-</c:formatCode>
                <c:ptCount val="8"/>
                <c:pt idx="0">
                  <c:v>9.8000000000000007</c:v>
                </c:pt>
                <c:pt idx="1">
                  <c:v>10.8</c:v>
                </c:pt>
                <c:pt idx="2">
                  <c:v>143.19999999999999</c:v>
                </c:pt>
                <c:pt idx="3">
                  <c:v>213</c:v>
                </c:pt>
                <c:pt idx="4">
                  <c:v>222.3</c:v>
                </c:pt>
                <c:pt idx="5">
                  <c:v>229.5</c:v>
                </c:pt>
                <c:pt idx="6">
                  <c:v>246.7</c:v>
                </c:pt>
                <c:pt idx="7">
                  <c:v>252.9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C9-4CE0-8D30-AF1671CC05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9185024"/>
        <c:axId val="7730038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'FIG 04.3'!$C$216</c15:sqref>
                        </c15:formulaRef>
                      </c:ext>
                    </c:extLst>
                    <c:strCache>
                      <c:ptCount val="1"/>
                      <c:pt idx="0">
                        <c:v>TOTAL gross RE consumption (ktoe)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'FIG 04.3'!$D$215:$K$215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'FIG 04.3'!$D$216:$K$216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3191</c:v>
                      </c:pt>
                      <c:pt idx="1">
                        <c:v>3692</c:v>
                      </c:pt>
                      <c:pt idx="2">
                        <c:v>3731.1</c:v>
                      </c:pt>
                      <c:pt idx="3">
                        <c:v>3969.4</c:v>
                      </c:pt>
                      <c:pt idx="4">
                        <c:v>4145</c:v>
                      </c:pt>
                      <c:pt idx="5">
                        <c:v>4246</c:v>
                      </c:pt>
                      <c:pt idx="6">
                        <c:v>4678</c:v>
                      </c:pt>
                      <c:pt idx="7">
                        <c:v>5024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C9C9-4CE0-8D30-AF1671CC05C2}"/>
                  </c:ext>
                </c:extLst>
              </c15:ser>
            </c15:filteredBarSeries>
          </c:ext>
        </c:extLst>
      </c:barChart>
      <c:catAx>
        <c:axId val="95918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773003888"/>
        <c:crosses val="autoZero"/>
        <c:auto val="1"/>
        <c:lblAlgn val="ctr"/>
        <c:lblOffset val="100"/>
        <c:noMultiLvlLbl val="0"/>
      </c:catAx>
      <c:valAx>
        <c:axId val="77300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959185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/>
              <a:t>Bio energy consumption (ktoe)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title>
    <c:autoTitleDeleted val="0"/>
    <c:plotArea>
      <c:layout/>
      <c:barChart>
        <c:barDir val="col"/>
        <c:grouping val="stacked"/>
        <c:varyColors val="0"/>
        <c:ser>
          <c:idx val="3"/>
          <c:order val="5"/>
          <c:tx>
            <c:strRef>
              <c:f>'FIG 04.3'!$C$221</c:f>
              <c:strCache>
                <c:ptCount val="1"/>
                <c:pt idx="0">
                  <c:v>Biomass in electricity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'FIG 04.3'!$D$215:$K$215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04.3'!$D$221:$K$221</c:f>
              <c:numCache>
                <c:formatCode>_-* #,##0.0_-;\-* #,##0.0_-;_-* "-"??_-;_-@_-</c:formatCode>
                <c:ptCount val="8"/>
                <c:pt idx="0">
                  <c:v>288.2201203783319</c:v>
                </c:pt>
                <c:pt idx="1">
                  <c:v>398.28030954428198</c:v>
                </c:pt>
                <c:pt idx="2">
                  <c:v>294.58297506448838</c:v>
                </c:pt>
                <c:pt idx="3">
                  <c:v>305.58899398108338</c:v>
                </c:pt>
                <c:pt idx="4">
                  <c:v>372.31298366294067</c:v>
                </c:pt>
                <c:pt idx="5">
                  <c:v>369.2175408426483</c:v>
                </c:pt>
                <c:pt idx="6">
                  <c:v>281.90025795356831</c:v>
                </c:pt>
                <c:pt idx="7">
                  <c:v>343.59415305245051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2D-4D98-8564-1F8C8EEC696B}"/>
            </c:ext>
          </c:extLst>
        </c:ser>
        <c:ser>
          <c:idx val="9"/>
          <c:order val="10"/>
          <c:tx>
            <c:strRef>
              <c:f>'FIG 04.3'!$C$226</c:f>
              <c:strCache>
                <c:ptCount val="1"/>
                <c:pt idx="0">
                  <c:v>Biomass in heating and cooling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 04.3'!$D$215:$K$215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04.3'!$D$226:$K$226</c:f>
              <c:numCache>
                <c:formatCode>_-* #,##0.0_-;\-* #,##0.0_-;_-* "-"??_-;_-@_-</c:formatCode>
                <c:ptCount val="8"/>
                <c:pt idx="0">
                  <c:v>2123</c:v>
                </c:pt>
                <c:pt idx="1">
                  <c:v>2436</c:v>
                </c:pt>
                <c:pt idx="2">
                  <c:v>1987.2</c:v>
                </c:pt>
                <c:pt idx="3">
                  <c:v>2079.6999999999998</c:v>
                </c:pt>
                <c:pt idx="4">
                  <c:v>2415</c:v>
                </c:pt>
                <c:pt idx="5">
                  <c:v>2367</c:v>
                </c:pt>
                <c:pt idx="6">
                  <c:v>2312.3000000000002</c:v>
                </c:pt>
                <c:pt idx="7">
                  <c:v>2505.8000000000002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2D-4D98-8564-1F8C8EEC696B}"/>
            </c:ext>
          </c:extLst>
        </c:ser>
        <c:ser>
          <c:idx val="15"/>
          <c:order val="15"/>
          <c:tx>
            <c:strRef>
              <c:f>'FIG 04.3'!$C$231</c:f>
              <c:strCache>
                <c:ptCount val="1"/>
                <c:pt idx="0">
                  <c:v>Biomass in transport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 04.3'!$D$215:$K$215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04.3'!$D$231:$K$231</c:f>
              <c:numCache>
                <c:formatCode>_-* #,##0.0_-;\-* #,##0.0_-;_-* "-"??_-;_-@_-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134.10000000000002</c:v>
                </c:pt>
                <c:pt idx="3">
                  <c:v>203.70000000000002</c:v>
                </c:pt>
                <c:pt idx="4">
                  <c:v>208</c:v>
                </c:pt>
                <c:pt idx="5">
                  <c:v>213.4</c:v>
                </c:pt>
                <c:pt idx="6">
                  <c:v>214</c:v>
                </c:pt>
                <c:pt idx="7">
                  <c:v>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2D-4D98-8564-1F8C8EEC6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9185024"/>
        <c:axId val="7730038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'FIG 04.3'!$C$216</c15:sqref>
                        </c15:formulaRef>
                      </c:ext>
                    </c:extLst>
                    <c:strCache>
                      <c:ptCount val="1"/>
                      <c:pt idx="0">
                        <c:v>TOTAL gross RE consumption (ktoe)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'FIG 04.3'!$D$215:$K$215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'FIG 04.3'!$D$216:$K$216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3191</c:v>
                      </c:pt>
                      <c:pt idx="1">
                        <c:v>3692</c:v>
                      </c:pt>
                      <c:pt idx="2">
                        <c:v>3731.1</c:v>
                      </c:pt>
                      <c:pt idx="3">
                        <c:v>3969.4</c:v>
                      </c:pt>
                      <c:pt idx="4">
                        <c:v>4145</c:v>
                      </c:pt>
                      <c:pt idx="5">
                        <c:v>4246</c:v>
                      </c:pt>
                      <c:pt idx="6">
                        <c:v>4678</c:v>
                      </c:pt>
                      <c:pt idx="7">
                        <c:v>5024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672D-4D98-8564-1F8C8EEC696B}"/>
                  </c:ext>
                </c:extLst>
              </c15:ser>
            </c15:filteredBarSeries>
            <c15:filteredBarSeries>
              <c15:ser>
                <c:idx val="5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04.3'!$C$217</c15:sqref>
                        </c15:formulaRef>
                      </c:ext>
                    </c:extLst>
                    <c:strCache>
                      <c:ptCount val="1"/>
                      <c:pt idx="0">
                        <c:v>Heating and cooling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04.3'!$D$215:$K$215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04.3'!$D$217:$K$217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2296</c:v>
                      </c:pt>
                      <c:pt idx="1">
                        <c:v>22632</c:v>
                      </c:pt>
                      <c:pt idx="2">
                        <c:v>2470</c:v>
                      </c:pt>
                      <c:pt idx="3">
                        <c:v>2571.6</c:v>
                      </c:pt>
                      <c:pt idx="4">
                        <c:v>2609</c:v>
                      </c:pt>
                      <c:pt idx="5">
                        <c:v>2572</c:v>
                      </c:pt>
                      <c:pt idx="6">
                        <c:v>2908</c:v>
                      </c:pt>
                      <c:pt idx="7">
                        <c:v>3148.4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672D-4D98-8564-1F8C8EEC696B}"/>
                  </c:ext>
                </c:extLst>
              </c15:ser>
            </c15:filteredBarSeries>
            <c15:filteredBarSeries>
              <c15:ser>
                <c:idx val="10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04.3'!$C$218</c15:sqref>
                        </c15:formulaRef>
                      </c:ext>
                    </c:extLst>
                    <c:strCache>
                      <c:ptCount val="1"/>
                      <c:pt idx="0">
                        <c:v>Electricity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04.3'!$D$215:$K$215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04.3'!$D$218:$K$218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895</c:v>
                      </c:pt>
                      <c:pt idx="1">
                        <c:v>1065</c:v>
                      </c:pt>
                      <c:pt idx="2">
                        <c:v>1117.9000000000001</c:v>
                      </c:pt>
                      <c:pt idx="3">
                        <c:v>1184.8</c:v>
                      </c:pt>
                      <c:pt idx="4">
                        <c:v>1329</c:v>
                      </c:pt>
                      <c:pt idx="5">
                        <c:v>1460</c:v>
                      </c:pt>
                      <c:pt idx="6">
                        <c:v>1522.9</c:v>
                      </c:pt>
                      <c:pt idx="7">
                        <c:v>1623.3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672D-4D98-8564-1F8C8EEC696B}"/>
                  </c:ext>
                </c:extLst>
              </c15:ser>
            </c15:filteredBarSeries>
            <c15:filteredBarSeries>
              <c15:ser>
                <c:idx val="1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04.3'!$C$219</c15:sqref>
                        </c15:formulaRef>
                      </c:ext>
                    </c:extLst>
                    <c:strCache>
                      <c:ptCount val="1"/>
                      <c:pt idx="0">
                        <c:v>Transport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04.3'!$D$215:$K$215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04.3'!$D$219:$K$219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9.8000000000000007</c:v>
                      </c:pt>
                      <c:pt idx="1">
                        <c:v>10.8</c:v>
                      </c:pt>
                      <c:pt idx="2">
                        <c:v>143.19999999999999</c:v>
                      </c:pt>
                      <c:pt idx="3">
                        <c:v>213</c:v>
                      </c:pt>
                      <c:pt idx="4">
                        <c:v>222.3</c:v>
                      </c:pt>
                      <c:pt idx="5">
                        <c:v>229.5</c:v>
                      </c:pt>
                      <c:pt idx="6">
                        <c:v>246.7</c:v>
                      </c:pt>
                      <c:pt idx="7">
                        <c:v>252.9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672D-4D98-8564-1F8C8EEC696B}"/>
                  </c:ext>
                </c:extLst>
              </c15:ser>
            </c15:filteredBarSeries>
            <c15:filteredBa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04.3'!$C$220</c15:sqref>
                        </c15:formulaRef>
                      </c:ext>
                    </c:extLst>
                    <c:strCache>
                      <c:ptCount val="1"/>
                      <c:pt idx="0">
                        <c:v>Modified Table 1b - RE in electricity (ktoe)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04.3'!$D$215:$K$215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04.3'!$D$220:$K$220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894.84092863284604</c:v>
                      </c:pt>
                      <c:pt idx="1">
                        <c:v>1065.2622527944968</c:v>
                      </c:pt>
                      <c:pt idx="2">
                        <c:v>1045.7953568357696</c:v>
                      </c:pt>
                      <c:pt idx="3">
                        <c:v>1118.9423903697334</c:v>
                      </c:pt>
                      <c:pt idx="4">
                        <c:v>1328.804815133276</c:v>
                      </c:pt>
                      <c:pt idx="5">
                        <c:v>1460.5331040412725</c:v>
                      </c:pt>
                      <c:pt idx="6">
                        <c:v>1458.5726569217541</c:v>
                      </c:pt>
                      <c:pt idx="7">
                        <c:v>1566.4402407566638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672D-4D98-8564-1F8C8EEC696B}"/>
                  </c:ext>
                </c:extLst>
              </c15:ser>
            </c15:filteredBarSeries>
            <c15:filteredBarSeries>
              <c15:ser>
                <c:idx val="4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04.3'!$C$222</c15:sqref>
                        </c15:formulaRef>
                      </c:ext>
                    </c:extLst>
                    <c:strCache>
                      <c:ptCount val="1"/>
                      <c:pt idx="0">
                        <c:v>Solid biomass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04.3'!$D$215:$K$215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04.3'!$D$222:$K$222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260.61908856405847</c:v>
                      </c:pt>
                      <c:pt idx="1">
                        <c:v>369.64746345657778</c:v>
                      </c:pt>
                      <c:pt idx="2">
                        <c:v>264.63456577815992</c:v>
                      </c:pt>
                      <c:pt idx="3">
                        <c:v>273.06964746345659</c:v>
                      </c:pt>
                      <c:pt idx="4">
                        <c:v>339.20894239036971</c:v>
                      </c:pt>
                      <c:pt idx="5">
                        <c:v>330.52450558899397</c:v>
                      </c:pt>
                      <c:pt idx="6">
                        <c:v>240.98022355975922</c:v>
                      </c:pt>
                      <c:pt idx="7">
                        <c:v>299.32072226999139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672D-4D98-8564-1F8C8EEC696B}"/>
                  </c:ext>
                </c:extLst>
              </c15:ser>
            </c15:filteredBarSeries>
            <c15:filteredBarSeries>
              <c15:ser>
                <c:idx val="6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04.3'!$C$223</c15:sqref>
                        </c15:formulaRef>
                      </c:ext>
                    </c:extLst>
                    <c:strCache>
                      <c:ptCount val="1"/>
                      <c:pt idx="0">
                        <c:v>Biogas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04.3'!$D$215:$K$215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04.3'!$D$223:$K$223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27.51504729148753</c:v>
                      </c:pt>
                      <c:pt idx="1">
                        <c:v>28.632846087704213</c:v>
                      </c:pt>
                      <c:pt idx="2">
                        <c:v>29.948409286328459</c:v>
                      </c:pt>
                      <c:pt idx="3">
                        <c:v>32.519346517626822</c:v>
                      </c:pt>
                      <c:pt idx="4">
                        <c:v>33.018056749785039</c:v>
                      </c:pt>
                      <c:pt idx="5">
                        <c:v>38.693035253654337</c:v>
                      </c:pt>
                      <c:pt idx="6">
                        <c:v>40.920034393809111</c:v>
                      </c:pt>
                      <c:pt idx="7">
                        <c:v>44.273430782459151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672D-4D98-8564-1F8C8EEC696B}"/>
                  </c:ext>
                </c:extLst>
              </c15:ser>
            </c15:filteredBarSeries>
            <c15:filteredBarSeries>
              <c15:ser>
                <c:idx val="7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04.3'!$C$224</c15:sqref>
                        </c15:formulaRef>
                      </c:ext>
                    </c:extLst>
                    <c:strCache>
                      <c:ptCount val="1"/>
                      <c:pt idx="0">
                        <c:v>Bioliquids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04.3'!$D$215:$K$215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04.3'!$D$224:$K$224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672D-4D98-8564-1F8C8EEC696B}"/>
                  </c:ext>
                </c:extLst>
              </c15:ser>
            </c15:filteredBarSeries>
            <c15:filteredBarSeries>
              <c15:ser>
                <c:idx val="8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04.3'!$C$225</c15:sqref>
                        </c15:formulaRef>
                      </c:ext>
                    </c:extLst>
                    <c:strCache>
                      <c:ptCount val="1"/>
                      <c:pt idx="0">
                        <c:v>Table 1c - RE in heating and cooling (ktoe)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04.3'!$D$215:$K$215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04.3'!$D$225:$K$225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2296</c:v>
                      </c:pt>
                      <c:pt idx="1">
                        <c:v>2626</c:v>
                      </c:pt>
                      <c:pt idx="2">
                        <c:v>2123.5</c:v>
                      </c:pt>
                      <c:pt idx="3">
                        <c:v>2229.6999999999998</c:v>
                      </c:pt>
                      <c:pt idx="4">
                        <c:v>2609</c:v>
                      </c:pt>
                      <c:pt idx="5">
                        <c:v>2572</c:v>
                      </c:pt>
                      <c:pt idx="6">
                        <c:v>2525.6999999999998</c:v>
                      </c:pt>
                      <c:pt idx="7">
                        <c:v>2753.7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672D-4D98-8564-1F8C8EEC696B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04.3'!$C$227</c15:sqref>
                        </c15:formulaRef>
                      </c:ext>
                    </c:extLst>
                    <c:strCache>
                      <c:ptCount val="1"/>
                      <c:pt idx="0">
                        <c:v>Solid biomass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04.3'!$D$215:$K$215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04.3'!$D$227:$K$227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2075</c:v>
                      </c:pt>
                      <c:pt idx="1">
                        <c:v>2387</c:v>
                      </c:pt>
                      <c:pt idx="2">
                        <c:v>1941.4</c:v>
                      </c:pt>
                      <c:pt idx="3">
                        <c:v>2029.7</c:v>
                      </c:pt>
                      <c:pt idx="4">
                        <c:v>2345</c:v>
                      </c:pt>
                      <c:pt idx="5">
                        <c:v>2295</c:v>
                      </c:pt>
                      <c:pt idx="6">
                        <c:v>2221.9</c:v>
                      </c:pt>
                      <c:pt idx="7">
                        <c:v>2346.9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672D-4D98-8564-1F8C8EEC696B}"/>
                  </c:ext>
                </c:extLst>
              </c15:ser>
            </c15:filteredBarSeries>
            <c15:filteredBa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04.3'!$C$228</c15:sqref>
                        </c15:formulaRef>
                      </c:ext>
                    </c:extLst>
                    <c:strCache>
                      <c:ptCount val="1"/>
                      <c:pt idx="0">
                        <c:v>Biogas</c:v>
                      </c:pt>
                    </c:strCache>
                  </c:strRef>
                </c:tx>
                <c:spPr>
                  <a:solidFill>
                    <a:schemeClr val="accent1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04.3'!$D$215:$K$215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04.3'!$D$228:$K$228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48</c:v>
                      </c:pt>
                      <c:pt idx="1">
                        <c:v>49</c:v>
                      </c:pt>
                      <c:pt idx="2">
                        <c:v>45.8</c:v>
                      </c:pt>
                      <c:pt idx="3">
                        <c:v>50</c:v>
                      </c:pt>
                      <c:pt idx="4">
                        <c:v>52</c:v>
                      </c:pt>
                      <c:pt idx="5">
                        <c:v>55</c:v>
                      </c:pt>
                      <c:pt idx="6">
                        <c:v>86.2</c:v>
                      </c:pt>
                      <c:pt idx="7">
                        <c:v>156.5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672D-4D98-8564-1F8C8EEC696B}"/>
                  </c:ext>
                </c:extLst>
              </c15:ser>
            </c15:filteredBarSeries>
            <c15:filteredBa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04.3'!$C$229</c15:sqref>
                        </c15:formulaRef>
                      </c:ext>
                    </c:extLst>
                    <c:strCache>
                      <c:ptCount val="1"/>
                      <c:pt idx="0">
                        <c:v>Bioliquids</c:v>
                      </c:pt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04.3'!$D$215:$K$215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04.3'!$D$229:$K$229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18</c:v>
                      </c:pt>
                      <c:pt idx="5">
                        <c:v>16</c:v>
                      </c:pt>
                      <c:pt idx="6">
                        <c:v>4.2</c:v>
                      </c:pt>
                      <c:pt idx="7">
                        <c:v>2.4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672D-4D98-8564-1F8C8EEC696B}"/>
                  </c:ext>
                </c:extLst>
              </c15:ser>
            </c15:filteredBarSeries>
            <c15:filteredBa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04.3'!$C$230</c15:sqref>
                        </c15:formulaRef>
                      </c:ext>
                    </c:extLst>
                    <c:strCache>
                      <c:ptCount val="1"/>
                      <c:pt idx="0">
                        <c:v>Table 1d - RE in transport (ktoe)</c:v>
                      </c:pt>
                    </c:strCache>
                  </c:strRef>
                </c:tx>
                <c:spPr>
                  <a:solidFill>
                    <a:schemeClr val="accent3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04.3'!$D$215:$K$215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04.3'!$D$230:$K$230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9.8000000000000007</c:v>
                      </c:pt>
                      <c:pt idx="1">
                        <c:v>10.8</c:v>
                      </c:pt>
                      <c:pt idx="2">
                        <c:v>147.30000000000001</c:v>
                      </c:pt>
                      <c:pt idx="3">
                        <c:v>221.8</c:v>
                      </c:pt>
                      <c:pt idx="4">
                        <c:v>222.3</c:v>
                      </c:pt>
                      <c:pt idx="5">
                        <c:v>229.5</c:v>
                      </c:pt>
                      <c:pt idx="6">
                        <c:v>233</c:v>
                      </c:pt>
                      <c:pt idx="7">
                        <c:v>236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672D-4D98-8564-1F8C8EEC696B}"/>
                  </c:ext>
                </c:extLst>
              </c15:ser>
            </c15:filteredBarSeries>
          </c:ext>
        </c:extLst>
      </c:barChart>
      <c:catAx>
        <c:axId val="95918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773003888"/>
        <c:crosses val="autoZero"/>
        <c:auto val="1"/>
        <c:lblAlgn val="ctr"/>
        <c:lblOffset val="100"/>
        <c:noMultiLvlLbl val="0"/>
      </c:catAx>
      <c:valAx>
        <c:axId val="77300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959185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 04.3'!$I$6</c:f>
              <c:strCache>
                <c:ptCount val="1"/>
                <c:pt idx="0">
                  <c:v>RE electricity</c:v>
                </c:pt>
              </c:strCache>
            </c:strRef>
          </c:tx>
          <c:spPr>
            <a:solidFill>
              <a:srgbClr val="00B3D2"/>
            </a:solidFill>
            <a:ln>
              <a:noFill/>
            </a:ln>
            <a:effectLst/>
          </c:spPr>
          <c:invertIfNegative val="0"/>
          <c:cat>
            <c:numRef>
              <c:f>'FIG 04.3'!$J$5:$K$5</c:f>
              <c:numCache>
                <c:formatCode>General</c:formatCode>
                <c:ptCount val="2"/>
                <c:pt idx="0">
                  <c:v>2011</c:v>
                </c:pt>
                <c:pt idx="1">
                  <c:v>2016</c:v>
                </c:pt>
              </c:numCache>
            </c:numRef>
          </c:cat>
          <c:val>
            <c:numRef>
              <c:f>'FIG 04.3'!$J$6:$K$6</c:f>
              <c:numCache>
                <c:formatCode>_-* #,##0_-;\-* #,##0_-;_-* "-"??_-;_-@_-</c:formatCode>
                <c:ptCount val="2"/>
                <c:pt idx="0">
                  <c:v>9.2193336000000006</c:v>
                </c:pt>
                <c:pt idx="1">
                  <c:v>11.252025000000001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8C-4F66-BC23-71841461D76C}"/>
            </c:ext>
          </c:extLst>
        </c:ser>
        <c:ser>
          <c:idx val="1"/>
          <c:order val="1"/>
          <c:tx>
            <c:strRef>
              <c:f>'FIG 04.3'!$I$7</c:f>
              <c:strCache>
                <c:ptCount val="1"/>
                <c:pt idx="0">
                  <c:v>Bio-diesel</c:v>
                </c:pt>
              </c:strCache>
            </c:strRef>
          </c:tx>
          <c:spPr>
            <a:solidFill>
              <a:srgbClr val="488652"/>
            </a:solidFill>
            <a:ln>
              <a:noFill/>
            </a:ln>
            <a:effectLst/>
          </c:spPr>
          <c:invertIfNegative val="0"/>
          <c:cat>
            <c:numRef>
              <c:f>'FIG 04.3'!$J$5:$K$5</c:f>
              <c:numCache>
                <c:formatCode>General</c:formatCode>
                <c:ptCount val="2"/>
                <c:pt idx="0">
                  <c:v>2011</c:v>
                </c:pt>
                <c:pt idx="1">
                  <c:v>2016</c:v>
                </c:pt>
              </c:numCache>
            </c:numRef>
          </c:cat>
          <c:val>
            <c:numRef>
              <c:f>'FIG 04.3'!$J$7:$K$7</c:f>
              <c:numCache>
                <c:formatCode>_-* #,##0_-;\-* #,##0_-;_-* "-"??_-;_-@_-</c:formatCode>
                <c:ptCount val="2"/>
                <c:pt idx="0">
                  <c:v>18.086976000000003</c:v>
                </c:pt>
                <c:pt idx="1">
                  <c:v>76.928263200000004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8C-4F66-BC23-71841461D76C}"/>
            </c:ext>
          </c:extLst>
        </c:ser>
        <c:ser>
          <c:idx val="2"/>
          <c:order val="2"/>
          <c:tx>
            <c:strRef>
              <c:f>'FIG 04.3'!$I$8</c:f>
              <c:strCache>
                <c:ptCount val="1"/>
                <c:pt idx="0">
                  <c:v>Bio-ethanol/-ETBE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numRef>
              <c:f>'FIG 04.3'!$J$5:$K$5</c:f>
              <c:numCache>
                <c:formatCode>General</c:formatCode>
                <c:ptCount val="2"/>
                <c:pt idx="0">
                  <c:v>2011</c:v>
                </c:pt>
                <c:pt idx="1">
                  <c:v>2016</c:v>
                </c:pt>
              </c:numCache>
            </c:numRef>
          </c:cat>
          <c:val>
            <c:numRef>
              <c:f>'FIG 04.3'!$J$8:$K$8</c:f>
              <c:numCache>
                <c:formatCode>_-* #,##0_-;\-* #,##0_-;_-* "-"??_-;_-@_-</c:formatCode>
                <c:ptCount val="2"/>
                <c:pt idx="0">
                  <c:v>17.881822800000002</c:v>
                </c:pt>
                <c:pt idx="1">
                  <c:v>11.077435439999999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8C-4F66-BC23-71841461D76C}"/>
            </c:ext>
          </c:extLst>
        </c:ser>
        <c:ser>
          <c:idx val="3"/>
          <c:order val="3"/>
          <c:tx>
            <c:strRef>
              <c:f>'FIG 04.3'!$I$9</c:f>
              <c:strCache>
                <c:ptCount val="1"/>
                <c:pt idx="0">
                  <c:v>Other 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 04.3'!$J$5:$K$5</c:f>
              <c:numCache>
                <c:formatCode>General</c:formatCode>
                <c:ptCount val="2"/>
                <c:pt idx="0">
                  <c:v>2011</c:v>
                </c:pt>
                <c:pt idx="1">
                  <c:v>2016</c:v>
                </c:pt>
              </c:numCache>
            </c:numRef>
          </c:cat>
          <c:val>
            <c:numRef>
              <c:f>'FIG 04.3'!$J$9:$K$9</c:f>
              <c:numCache>
                <c:formatCode>_-* #,##0_-;\-* #,##0_-;_-* "-"??_-;_-@_-</c:formatCode>
                <c:ptCount val="2"/>
                <c:pt idx="0">
                  <c:v>2.8763315999999972</c:v>
                </c:pt>
                <c:pt idx="1">
                  <c:v>5.5475099999999999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8C-4F66-BC23-71841461D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14340063"/>
        <c:axId val="2111405375"/>
      </c:barChart>
      <c:catAx>
        <c:axId val="2114340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2111405375"/>
        <c:crosses val="autoZero"/>
        <c:auto val="1"/>
        <c:lblAlgn val="ctr"/>
        <c:lblOffset val="100"/>
        <c:noMultiLvlLbl val="0"/>
      </c:catAx>
      <c:valAx>
        <c:axId val="2111405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2114340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 04.3'!$AC$8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rgbClr val="00B3D2"/>
            </a:solidFill>
            <a:ln>
              <a:noFill/>
            </a:ln>
            <a:effectLst/>
          </c:spPr>
          <c:invertIfNegative val="0"/>
          <c:cat>
            <c:numRef>
              <c:f>'FIG 04.3'!$AD$7:$AE$7</c:f>
              <c:numCache>
                <c:formatCode>General</c:formatCode>
                <c:ptCount val="2"/>
                <c:pt idx="0">
                  <c:v>2011</c:v>
                </c:pt>
                <c:pt idx="1">
                  <c:v>2018</c:v>
                </c:pt>
              </c:numCache>
            </c:numRef>
          </c:cat>
          <c:val>
            <c:numRef>
              <c:f>'FIG 04.3'!$AD$8:$AE$8</c:f>
              <c:numCache>
                <c:formatCode>0</c:formatCode>
                <c:ptCount val="2"/>
                <c:pt idx="0" formatCode="_-* #,##0_-;\-* #,##0_-;_-* &quot;-&quot;??_-;_-@_-">
                  <c:v>9.2193336000000006</c:v>
                </c:pt>
                <c:pt idx="1">
                  <c:v>12.70502086428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C0-4B6F-A53D-73068D536FA2}"/>
            </c:ext>
          </c:extLst>
        </c:ser>
        <c:ser>
          <c:idx val="1"/>
          <c:order val="1"/>
          <c:tx>
            <c:strRef>
              <c:f>'FIG 04.3'!$AC$9</c:f>
              <c:strCache>
                <c:ptCount val="1"/>
                <c:pt idx="0">
                  <c:v>Bio-diesel</c:v>
                </c:pt>
              </c:strCache>
            </c:strRef>
          </c:tx>
          <c:spPr>
            <a:solidFill>
              <a:srgbClr val="488652"/>
            </a:solidFill>
            <a:ln>
              <a:noFill/>
            </a:ln>
            <a:effectLst/>
          </c:spPr>
          <c:invertIfNegative val="0"/>
          <c:cat>
            <c:numRef>
              <c:f>'FIG 04.3'!$AD$7:$AE$7</c:f>
              <c:numCache>
                <c:formatCode>General</c:formatCode>
                <c:ptCount val="2"/>
                <c:pt idx="0">
                  <c:v>2011</c:v>
                </c:pt>
                <c:pt idx="1">
                  <c:v>2018</c:v>
                </c:pt>
              </c:numCache>
            </c:numRef>
          </c:cat>
          <c:val>
            <c:numRef>
              <c:f>'FIG 04.3'!$AD$9:$AE$9</c:f>
              <c:numCache>
                <c:formatCode>0</c:formatCode>
                <c:ptCount val="2"/>
                <c:pt idx="0" formatCode="_-* #,##0_-;\-* #,##0_-;_-* &quot;-&quot;??_-;_-@_-">
                  <c:v>18.086976000000003</c:v>
                </c:pt>
                <c:pt idx="1">
                  <c:v>86.683507200000008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C0-4B6F-A53D-73068D536FA2}"/>
            </c:ext>
          </c:extLst>
        </c:ser>
        <c:ser>
          <c:idx val="2"/>
          <c:order val="2"/>
          <c:tx>
            <c:strRef>
              <c:f>'FIG 04.3'!$AC$10</c:f>
              <c:strCache>
                <c:ptCount val="1"/>
                <c:pt idx="0">
                  <c:v>Bio-gasoline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numRef>
              <c:f>'FIG 04.3'!$AD$7:$AE$7</c:f>
              <c:numCache>
                <c:formatCode>General</c:formatCode>
                <c:ptCount val="2"/>
                <c:pt idx="0">
                  <c:v>2011</c:v>
                </c:pt>
                <c:pt idx="1">
                  <c:v>2018</c:v>
                </c:pt>
              </c:numCache>
            </c:numRef>
          </c:cat>
          <c:val>
            <c:numRef>
              <c:f>'FIG 04.3'!$AD$10:$AE$10</c:f>
              <c:numCache>
                <c:formatCode>0</c:formatCode>
                <c:ptCount val="2"/>
                <c:pt idx="0" formatCode="_-* #,##0_-;\-* #,##0_-;_-* &quot;-&quot;??_-;_-@_-">
                  <c:v>17.881822800000002</c:v>
                </c:pt>
                <c:pt idx="1">
                  <c:v>12.342686400000002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C0-4B6F-A53D-73068D536FA2}"/>
            </c:ext>
          </c:extLst>
        </c:ser>
        <c:ser>
          <c:idx val="3"/>
          <c:order val="3"/>
          <c:tx>
            <c:strRef>
              <c:f>'FIG 04.3'!$AC$11</c:f>
              <c:strCache>
                <c:ptCount val="1"/>
                <c:pt idx="0">
                  <c:v>Other RE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  <a:effectLst/>
          </c:spPr>
          <c:invertIfNegative val="0"/>
          <c:cat>
            <c:numRef>
              <c:f>'FIG 04.3'!$AD$7:$AE$7</c:f>
              <c:numCache>
                <c:formatCode>General</c:formatCode>
                <c:ptCount val="2"/>
                <c:pt idx="0">
                  <c:v>2011</c:v>
                </c:pt>
                <c:pt idx="1">
                  <c:v>2018</c:v>
                </c:pt>
              </c:numCache>
            </c:numRef>
          </c:cat>
          <c:val>
            <c:numRef>
              <c:f>'FIG 04.3'!$AD$11:$AE$11</c:f>
              <c:numCache>
                <c:formatCode>0</c:formatCode>
                <c:ptCount val="2"/>
                <c:pt idx="0" formatCode="_-* #,##0_-;\-* #,##0_-;_-* &quot;-&quot;??_-;_-@_-">
                  <c:v>2.8763315999999972</c:v>
                </c:pt>
                <c:pt idx="1">
                  <c:v>5.8615200000000005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C0-4B6F-A53D-73068D536F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14340063"/>
        <c:axId val="2111405375"/>
      </c:barChart>
      <c:catAx>
        <c:axId val="2114340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2111405375"/>
        <c:crosses val="autoZero"/>
        <c:auto val="1"/>
        <c:lblAlgn val="ctr"/>
        <c:lblOffset val="100"/>
        <c:noMultiLvlLbl val="0"/>
      </c:catAx>
      <c:valAx>
        <c:axId val="2111405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2114340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720369512634671E-2"/>
          <c:y val="2.8480513767860052E-2"/>
          <c:w val="0.89520688590396791"/>
          <c:h val="0.7444265820939048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'NETP2016 Figure 1_12'!$K$42</c:f>
              <c:strCache>
                <c:ptCount val="1"/>
                <c:pt idx="0">
                  <c:v>Biomass and waste</c:v>
                </c:pt>
              </c:strCache>
            </c:strRef>
          </c:tx>
          <c:spPr>
            <a:solidFill>
              <a:srgbClr val="A7A9AC"/>
            </a:solidFill>
            <a:ln>
              <a:noFill/>
            </a:ln>
          </c:spPr>
          <c:invertIfNegative val="0"/>
          <c:cat>
            <c:strRef>
              <c:f>'NETP2016 Figure 1_12'!$B$43:$B$47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1_12'!$K$43:$K$47</c:f>
              <c:numCache>
                <c:formatCode>0</c:formatCode>
                <c:ptCount val="5"/>
                <c:pt idx="0">
                  <c:v>5.6230000000000002</c:v>
                </c:pt>
                <c:pt idx="1">
                  <c:v>11.952</c:v>
                </c:pt>
                <c:pt idx="2">
                  <c:v>0</c:v>
                </c:pt>
                <c:pt idx="3">
                  <c:v>0.436</c:v>
                </c:pt>
                <c:pt idx="4">
                  <c:v>13.077999999999999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9B-48C4-8658-A09DCCF9D462}"/>
            </c:ext>
          </c:extLst>
        </c:ser>
        <c:ser>
          <c:idx val="3"/>
          <c:order val="1"/>
          <c:tx>
            <c:strRef>
              <c:f>'NETP2016 Figure 1_12'!$E$42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00678E"/>
            </a:solidFill>
            <a:ln>
              <a:noFill/>
            </a:ln>
          </c:spPr>
          <c:invertIfNegative val="0"/>
          <c:cat>
            <c:strRef>
              <c:f>'NETP2016 Figure 1_12'!$B$43:$B$47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1_12'!$E$43:$E$47</c:f>
              <c:numCache>
                <c:formatCode>0</c:formatCode>
                <c:ptCount val="5"/>
                <c:pt idx="0">
                  <c:v>0.74399999999999999</c:v>
                </c:pt>
                <c:pt idx="1">
                  <c:v>1.7000000000000001E-2</c:v>
                </c:pt>
                <c:pt idx="2">
                  <c:v>0</c:v>
                </c:pt>
                <c:pt idx="3">
                  <c:v>0</c:v>
                </c:pt>
                <c:pt idx="4">
                  <c:v>0.14300000000000002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9B-48C4-8658-A09DCCF9D462}"/>
            </c:ext>
          </c:extLst>
        </c:ser>
        <c:ser>
          <c:idx val="6"/>
          <c:order val="2"/>
          <c:tx>
            <c:strRef>
              <c:f>'NETP2016 Figure 1_12'!$H$42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948BB3"/>
            </a:solidFill>
            <a:ln>
              <a:noFill/>
            </a:ln>
          </c:spPr>
          <c:invertIfNegative val="0"/>
          <c:dPt>
            <c:idx val="4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5D9B-48C4-8658-A09DCCF9D462}"/>
              </c:ext>
            </c:extLst>
          </c:dPt>
          <c:cat>
            <c:strRef>
              <c:f>'NETP2016 Figure 1_12'!$B$43:$B$47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1_12'!$H$43:$H$47</c:f>
              <c:numCache>
                <c:formatCode>0</c:formatCode>
                <c:ptCount val="5"/>
                <c:pt idx="0">
                  <c:v>1.9E-2</c:v>
                </c:pt>
                <c:pt idx="1">
                  <c:v>15.798999999999999</c:v>
                </c:pt>
                <c:pt idx="2">
                  <c:v>13.47</c:v>
                </c:pt>
                <c:pt idx="3">
                  <c:v>144.005</c:v>
                </c:pt>
                <c:pt idx="4">
                  <c:v>62.137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D9B-48C4-8658-A09DCCF9D462}"/>
            </c:ext>
          </c:extLst>
        </c:ser>
        <c:ser>
          <c:idx val="8"/>
          <c:order val="3"/>
          <c:tx>
            <c:strRef>
              <c:f>'NETP2016 Figure 1_12'!$J$42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E5B951"/>
            </a:solidFill>
            <a:ln>
              <a:noFill/>
            </a:ln>
          </c:spPr>
          <c:invertIfNegative val="0"/>
          <c:cat>
            <c:strRef>
              <c:f>'NETP2016 Figure 1_12'!$B$43:$B$47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1_12'!$J$43:$J$47</c:f>
              <c:numCache>
                <c:formatCode>0</c:formatCode>
                <c:ptCount val="5"/>
                <c:pt idx="0">
                  <c:v>12.782</c:v>
                </c:pt>
                <c:pt idx="1">
                  <c:v>3.0680000000000001</c:v>
                </c:pt>
                <c:pt idx="2">
                  <c:v>9.0000000000000011E-3</c:v>
                </c:pt>
                <c:pt idx="3">
                  <c:v>2.1160000000000001</c:v>
                </c:pt>
                <c:pt idx="4">
                  <c:v>15.479000000000001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D9B-48C4-8658-A09DCCF9D462}"/>
            </c:ext>
          </c:extLst>
        </c:ser>
        <c:ser>
          <c:idx val="1"/>
          <c:order val="4"/>
          <c:tx>
            <c:strRef>
              <c:f>'NETP2016 Figure 1_12'!$C$42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488652"/>
            </a:solidFill>
            <a:ln>
              <a:noFill/>
            </a:ln>
          </c:spPr>
          <c:invertIfNegative val="0"/>
          <c:cat>
            <c:strRef>
              <c:f>'NETP2016 Figure 1_12'!$B$43:$B$47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1_12'!$C$43:$C$47</c:f>
              <c:numCache>
                <c:formatCode>0</c:formatCode>
                <c:ptCount val="5"/>
                <c:pt idx="0">
                  <c:v>8.8650000000000002</c:v>
                </c:pt>
                <c:pt idx="1">
                  <c:v>10.509</c:v>
                </c:pt>
                <c:pt idx="2">
                  <c:v>0</c:v>
                </c:pt>
                <c:pt idx="3">
                  <c:v>0.14599999999999999</c:v>
                </c:pt>
                <c:pt idx="4">
                  <c:v>1.0509999999999999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D9B-48C4-8658-A09DCCF9D462}"/>
            </c:ext>
          </c:extLst>
        </c:ser>
        <c:ser>
          <c:idx val="5"/>
          <c:order val="5"/>
          <c:tx>
            <c:strRef>
              <c:f>'NETP2016 Figure 1_12'!$G$42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rgbClr val="91547F"/>
            </a:solidFill>
            <a:ln>
              <a:noFill/>
            </a:ln>
          </c:spPr>
          <c:invertIfNegative val="0"/>
          <c:cat>
            <c:strRef>
              <c:f>'NETP2016 Figure 1_12'!$B$43:$B$47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1_12'!$G$43:$G$47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5.0680000000000005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D9B-48C4-8658-A09DCCF9D462}"/>
            </c:ext>
          </c:extLst>
        </c:ser>
        <c:ser>
          <c:idx val="4"/>
          <c:order val="6"/>
          <c:tx>
            <c:strRef>
              <c:f>'NETP2016 Figure 1_12'!$F$42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</c:spPr>
          <c:invertIfNegative val="0"/>
          <c:cat>
            <c:strRef>
              <c:f>'NETP2016 Figure 1_12'!$B$43:$B$47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1_12'!$F$43:$F$47</c:f>
              <c:numCache>
                <c:formatCode>0</c:formatCode>
                <c:ptCount val="5"/>
                <c:pt idx="0">
                  <c:v>0.39800000000000002</c:v>
                </c:pt>
                <c:pt idx="1">
                  <c:v>0.2</c:v>
                </c:pt>
                <c:pt idx="2">
                  <c:v>3.0000000000000001E-3</c:v>
                </c:pt>
                <c:pt idx="3">
                  <c:v>0.03</c:v>
                </c:pt>
                <c:pt idx="4">
                  <c:v>0.39800000000000002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D9B-48C4-8658-A09DCCF9D462}"/>
            </c:ext>
          </c:extLst>
        </c:ser>
        <c:ser>
          <c:idx val="2"/>
          <c:order val="7"/>
          <c:tx>
            <c:strRef>
              <c:f>'NETP2016 Figure 1_12'!$D$42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</c:spPr>
          <c:invertIfNegative val="0"/>
          <c:cat>
            <c:strRef>
              <c:f>'NETP2016 Figure 1_12'!$B$43:$B$47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1_12'!$D$43:$D$47</c:f>
              <c:numCache>
                <c:formatCode>0</c:formatCode>
                <c:ptCount val="5"/>
                <c:pt idx="0">
                  <c:v>0</c:v>
                </c:pt>
                <c:pt idx="1">
                  <c:v>23.202999999999999</c:v>
                </c:pt>
                <c:pt idx="2">
                  <c:v>0</c:v>
                </c:pt>
                <c:pt idx="3">
                  <c:v>0</c:v>
                </c:pt>
                <c:pt idx="4">
                  <c:v>63.100999999999999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D9B-48C4-8658-A09DCCF9D462}"/>
            </c:ext>
          </c:extLst>
        </c:ser>
        <c:ser>
          <c:idx val="7"/>
          <c:order val="8"/>
          <c:tx>
            <c:strRef>
              <c:f>'NETP2016 Figure 1_12'!$I$42</c:f>
              <c:strCache>
                <c:ptCount val="1"/>
                <c:pt idx="0">
                  <c:v>Natural Gas</c:v>
                </c:pt>
              </c:strCache>
            </c:strRef>
          </c:tx>
          <c:spPr>
            <a:solidFill>
              <a:srgbClr val="D87D45"/>
            </a:solidFill>
            <a:ln>
              <a:noFill/>
            </a:ln>
          </c:spPr>
          <c:invertIfNegative val="0"/>
          <c:cat>
            <c:strRef>
              <c:f>'NETP2016 Figure 1_12'!$B$43:$B$47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1_12'!$I$43:$I$47</c:f>
              <c:numCache>
                <c:formatCode>0</c:formatCode>
                <c:ptCount val="5"/>
                <c:pt idx="0">
                  <c:v>0.623</c:v>
                </c:pt>
                <c:pt idx="1">
                  <c:v>3.738</c:v>
                </c:pt>
                <c:pt idx="2">
                  <c:v>0</c:v>
                </c:pt>
                <c:pt idx="3">
                  <c:v>2.6</c:v>
                </c:pt>
                <c:pt idx="4">
                  <c:v>0.623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D9B-48C4-8658-A09DCCF9D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0646616"/>
        <c:axId val="250647792"/>
      </c:barChart>
      <c:catAx>
        <c:axId val="2506466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250647792"/>
        <c:crosses val="autoZero"/>
        <c:auto val="1"/>
        <c:lblAlgn val="ctr"/>
        <c:lblOffset val="100"/>
        <c:noMultiLvlLbl val="0"/>
      </c:catAx>
      <c:valAx>
        <c:axId val="250647792"/>
        <c:scaling>
          <c:orientation val="minMax"/>
          <c:max val="160"/>
          <c:min val="0"/>
        </c:scaling>
        <c:delete val="0"/>
        <c:axPos val="b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1_12'!$C$15</c:f>
              <c:strCache>
                <c:ptCount val="1"/>
                <c:pt idx="0">
                  <c:v>TWh</c:v>
                </c:pt>
              </c:strCache>
            </c:strRef>
          </c:tx>
          <c:layout>
            <c:manualLayout>
              <c:xMode val="edge"/>
              <c:yMode val="edge"/>
              <c:x val="0.47850072049817305"/>
              <c:y val="0.8379611402741326"/>
            </c:manualLayout>
          </c:layout>
          <c:overlay val="0"/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250646616"/>
        <c:crosses val="autoZero"/>
        <c:crossBetween val="between"/>
        <c:majorUnit val="20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4.0702099737532811E-2"/>
          <c:y val="0.91628280839895015"/>
          <c:w val="0.95781135813905627"/>
          <c:h val="8.3717191601049956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DK"/>
    </a:p>
  </c:txPr>
  <c:printSettings>
    <c:headerFooter/>
    <c:pageMargins b="0" l="0" r="0" t="0" header="0" footer="0"/>
    <c:pageSetup orientation="portrait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'NETP2016 Figure 1_12'!$O$42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'NETP2016 Figure 1_12'!$N$43:$N$48</c:f>
              <c:strCache>
                <c:ptCount val="6"/>
                <c:pt idx="0">
                  <c:v>Nordic</c:v>
                </c:pt>
                <c:pt idx="1">
                  <c:v>Denmark</c:v>
                </c:pt>
                <c:pt idx="2">
                  <c:v>Finland</c:v>
                </c:pt>
                <c:pt idx="3">
                  <c:v>Iceland</c:v>
                </c:pt>
                <c:pt idx="4">
                  <c:v>Norway</c:v>
                </c:pt>
                <c:pt idx="5">
                  <c:v>Sweden</c:v>
                </c:pt>
              </c:strCache>
            </c:strRef>
          </c:cat>
          <c:val>
            <c:numRef>
              <c:f>'NETP2016 Figure 1_12'!$O$43:$O$48</c:f>
              <c:numCache>
                <c:formatCode>0%</c:formatCode>
                <c:ptCount val="6"/>
                <c:pt idx="0">
                  <c:v>0.55864158715620271</c:v>
                </c:pt>
                <c:pt idx="1">
                  <c:v>6.5395470503200933E-4</c:v>
                </c:pt>
                <c:pt idx="2">
                  <c:v>0.23068948398212771</c:v>
                </c:pt>
                <c:pt idx="3">
                  <c:v>0.72614555256064695</c:v>
                </c:pt>
                <c:pt idx="4">
                  <c:v>0.96432134893158239</c:v>
                </c:pt>
                <c:pt idx="5">
                  <c:v>0.3982885712454331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77-4429-9870-7EC9EB05637E}"/>
            </c:ext>
          </c:extLst>
        </c:ser>
        <c:ser>
          <c:idx val="1"/>
          <c:order val="1"/>
          <c:tx>
            <c:strRef>
              <c:f>'NETP2016 Figure 1_12'!$P$42</c:f>
              <c:strCache>
                <c:ptCount val="1"/>
                <c:pt idx="0">
                  <c:v>Biomass and waste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'NETP2016 Figure 1_12'!$N$43:$N$48</c:f>
              <c:strCache>
                <c:ptCount val="6"/>
                <c:pt idx="0">
                  <c:v>Nordic</c:v>
                </c:pt>
                <c:pt idx="1">
                  <c:v>Denmark</c:v>
                </c:pt>
                <c:pt idx="2">
                  <c:v>Finland</c:v>
                </c:pt>
                <c:pt idx="3">
                  <c:v>Iceland</c:v>
                </c:pt>
                <c:pt idx="4">
                  <c:v>Norway</c:v>
                </c:pt>
                <c:pt idx="5">
                  <c:v>Sweden</c:v>
                </c:pt>
              </c:strCache>
            </c:strRef>
          </c:cat>
          <c:val>
            <c:numRef>
              <c:f>'NETP2016 Figure 1_12'!$P$43:$P$48</c:f>
              <c:numCache>
                <c:formatCode>0%</c:formatCode>
                <c:ptCount val="6"/>
                <c:pt idx="0">
                  <c:v>7.3769733267209717E-2</c:v>
                </c:pt>
                <c:pt idx="1">
                  <c:v>0.19353617402078888</c:v>
                </c:pt>
                <c:pt idx="2">
                  <c:v>0.17451741961860817</c:v>
                </c:pt>
                <c:pt idx="3">
                  <c:v>0</c:v>
                </c:pt>
                <c:pt idx="4">
                  <c:v>2.9196493742173531E-3</c:v>
                </c:pt>
                <c:pt idx="5">
                  <c:v>8.3827959746170133E-2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77-4429-9870-7EC9EB05637E}"/>
            </c:ext>
          </c:extLst>
        </c:ser>
        <c:ser>
          <c:idx val="2"/>
          <c:order val="2"/>
          <c:tx>
            <c:strRef>
              <c:f>'NETP2016 Figure 1_12'!$Q$42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'NETP2016 Figure 1_12'!$N$43:$N$48</c:f>
              <c:strCache>
                <c:ptCount val="6"/>
                <c:pt idx="0">
                  <c:v>Nordic</c:v>
                </c:pt>
                <c:pt idx="1">
                  <c:v>Denmark</c:v>
                </c:pt>
                <c:pt idx="2">
                  <c:v>Finland</c:v>
                </c:pt>
                <c:pt idx="3">
                  <c:v>Iceland</c:v>
                </c:pt>
                <c:pt idx="4">
                  <c:v>Norway</c:v>
                </c:pt>
                <c:pt idx="5">
                  <c:v>Sweden</c:v>
                </c:pt>
              </c:strCache>
            </c:strRef>
          </c:cat>
          <c:val>
            <c:numRef>
              <c:f>'NETP2016 Figure 1_12'!$Q$43:$Q$48</c:f>
              <c:numCache>
                <c:formatCode>0%</c:formatCode>
                <c:ptCount val="6"/>
                <c:pt idx="0">
                  <c:v>1.2025636340770656E-2</c:v>
                </c:pt>
                <c:pt idx="1">
                  <c:v>0</c:v>
                </c:pt>
                <c:pt idx="2">
                  <c:v>0</c:v>
                </c:pt>
                <c:pt idx="3">
                  <c:v>0.27320754716981133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77-4429-9870-7EC9EB05637E}"/>
            </c:ext>
          </c:extLst>
        </c:ser>
        <c:ser>
          <c:idx val="3"/>
          <c:order val="3"/>
          <c:tx>
            <c:strRef>
              <c:f>'NETP2016 Figure 1_12'!$R$42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'NETP2016 Figure 1_12'!$N$43:$N$48</c:f>
              <c:strCache>
                <c:ptCount val="6"/>
                <c:pt idx="0">
                  <c:v>Nordic</c:v>
                </c:pt>
                <c:pt idx="1">
                  <c:v>Denmark</c:v>
                </c:pt>
                <c:pt idx="2">
                  <c:v>Finland</c:v>
                </c:pt>
                <c:pt idx="3">
                  <c:v>Iceland</c:v>
                </c:pt>
                <c:pt idx="4">
                  <c:v>Norway</c:v>
                </c:pt>
                <c:pt idx="5">
                  <c:v>Sweden</c:v>
                </c:pt>
              </c:strCache>
            </c:strRef>
          </c:cat>
          <c:val>
            <c:numRef>
              <c:f>'NETP2016 Figure 1_12'!$R$43:$R$48</c:f>
              <c:numCache>
                <c:formatCode>0%</c:formatCode>
                <c:ptCount val="6"/>
                <c:pt idx="0">
                  <c:v>7.9381538702474649E-2</c:v>
                </c:pt>
                <c:pt idx="1">
                  <c:v>0.4399394231431128</c:v>
                </c:pt>
                <c:pt idx="2">
                  <c:v>4.4797476856583827E-2</c:v>
                </c:pt>
                <c:pt idx="3">
                  <c:v>4.8517520215633428E-4</c:v>
                </c:pt>
                <c:pt idx="4">
                  <c:v>1.4169674485880549E-2</c:v>
                </c:pt>
                <c:pt idx="5">
                  <c:v>9.9217998846227839E-2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F77-4429-9870-7EC9EB05637E}"/>
            </c:ext>
          </c:extLst>
        </c:ser>
        <c:ser>
          <c:idx val="4"/>
          <c:order val="4"/>
          <c:tx>
            <c:strRef>
              <c:f>'NETP2016 Figure 1_12'!$S$42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'NETP2016 Figure 1_12'!$N$43:$N$48</c:f>
              <c:strCache>
                <c:ptCount val="6"/>
                <c:pt idx="0">
                  <c:v>Nordic</c:v>
                </c:pt>
                <c:pt idx="1">
                  <c:v>Denmark</c:v>
                </c:pt>
                <c:pt idx="2">
                  <c:v>Finland</c:v>
                </c:pt>
                <c:pt idx="3">
                  <c:v>Iceland</c:v>
                </c:pt>
                <c:pt idx="4">
                  <c:v>Norway</c:v>
                </c:pt>
                <c:pt idx="5">
                  <c:v>Sweden</c:v>
                </c:pt>
              </c:strCache>
            </c:strRef>
          </c:cat>
          <c:val>
            <c:numRef>
              <c:f>'NETP2016 Figure 1_12'!$S$43:$S$48</c:f>
              <c:numCache>
                <c:formatCode>0%</c:formatCode>
                <c:ptCount val="6"/>
                <c:pt idx="0">
                  <c:v>2.145062204431072E-3</c:v>
                </c:pt>
                <c:pt idx="1">
                  <c:v>2.5607489502306048E-2</c:v>
                </c:pt>
                <c:pt idx="2">
                  <c:v>2.4822591478550362E-4</c:v>
                </c:pt>
                <c:pt idx="3">
                  <c:v>0</c:v>
                </c:pt>
                <c:pt idx="4">
                  <c:v>0</c:v>
                </c:pt>
                <c:pt idx="5">
                  <c:v>9.1660790974937539E-4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F77-4429-9870-7EC9EB05637E}"/>
            </c:ext>
          </c:extLst>
        </c:ser>
        <c:ser>
          <c:idx val="5"/>
          <c:order val="5"/>
          <c:tx>
            <c:strRef>
              <c:f>'NETP2016 Figure 1_12'!$T$42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'NETP2016 Figure 1_12'!$N$43:$N$48</c:f>
              <c:strCache>
                <c:ptCount val="6"/>
                <c:pt idx="0">
                  <c:v>Nordic</c:v>
                </c:pt>
                <c:pt idx="1">
                  <c:v>Denmark</c:v>
                </c:pt>
                <c:pt idx="2">
                  <c:v>Finland</c:v>
                </c:pt>
                <c:pt idx="3">
                  <c:v>Iceland</c:v>
                </c:pt>
                <c:pt idx="4">
                  <c:v>Norway</c:v>
                </c:pt>
                <c:pt idx="5">
                  <c:v>Sweden</c:v>
                </c:pt>
              </c:strCache>
            </c:strRef>
          </c:cat>
          <c:val>
            <c:numRef>
              <c:f>'NETP2016 Figure 1_12'!$T$43:$T$48</c:f>
              <c:numCache>
                <c:formatCode>0%</c:formatCode>
                <c:ptCount val="6"/>
                <c:pt idx="0">
                  <c:v>0.20478700054338411</c:v>
                </c:pt>
                <c:pt idx="1">
                  <c:v>0</c:v>
                </c:pt>
                <c:pt idx="2">
                  <c:v>0.33879917063341408</c:v>
                </c:pt>
                <c:pt idx="3">
                  <c:v>0</c:v>
                </c:pt>
                <c:pt idx="4">
                  <c:v>0</c:v>
                </c:pt>
                <c:pt idx="5">
                  <c:v>0.40446766232933795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F77-4429-9870-7EC9EB05637E}"/>
            </c:ext>
          </c:extLst>
        </c:ser>
        <c:ser>
          <c:idx val="6"/>
          <c:order val="6"/>
          <c:tx>
            <c:strRef>
              <c:f>'NETP2016 Figure 1_12'!$U$42</c:f>
              <c:strCache>
                <c:ptCount val="1"/>
                <c:pt idx="0">
                  <c:v>Natural Gas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'NETP2016 Figure 1_12'!$N$43:$N$48</c:f>
              <c:strCache>
                <c:ptCount val="6"/>
                <c:pt idx="0">
                  <c:v>Nordic</c:v>
                </c:pt>
                <c:pt idx="1">
                  <c:v>Denmark</c:v>
                </c:pt>
                <c:pt idx="2">
                  <c:v>Finland</c:v>
                </c:pt>
                <c:pt idx="3">
                  <c:v>Iceland</c:v>
                </c:pt>
                <c:pt idx="4">
                  <c:v>Norway</c:v>
                </c:pt>
                <c:pt idx="5">
                  <c:v>Sweden</c:v>
                </c:pt>
              </c:strCache>
            </c:strRef>
          </c:cat>
          <c:val>
            <c:numRef>
              <c:f>'NETP2016 Figure 1_12'!$U$43:$U$48</c:f>
              <c:numCache>
                <c:formatCode>0%</c:formatCode>
                <c:ptCount val="6"/>
                <c:pt idx="0">
                  <c:v>1.7995743095581027E-2</c:v>
                </c:pt>
                <c:pt idx="1">
                  <c:v>2.1442830591312727E-2</c:v>
                </c:pt>
                <c:pt idx="2">
                  <c:v>5.4580498204012493E-2</c:v>
                </c:pt>
                <c:pt idx="3">
                  <c:v>0</c:v>
                </c:pt>
                <c:pt idx="4">
                  <c:v>1.7410753149002565E-2</c:v>
                </c:pt>
                <c:pt idx="5">
                  <c:v>3.9933337606563694E-3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F77-4429-9870-7EC9EB05637E}"/>
            </c:ext>
          </c:extLst>
        </c:ser>
        <c:ser>
          <c:idx val="7"/>
          <c:order val="7"/>
          <c:tx>
            <c:strRef>
              <c:f>'NETP2016 Figure 1_12'!$V$42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'NETP2016 Figure 1_12'!$N$43:$N$48</c:f>
              <c:strCache>
                <c:ptCount val="6"/>
                <c:pt idx="0">
                  <c:v>Nordic</c:v>
                </c:pt>
                <c:pt idx="1">
                  <c:v>Denmark</c:v>
                </c:pt>
                <c:pt idx="2">
                  <c:v>Finland</c:v>
                </c:pt>
                <c:pt idx="3">
                  <c:v>Iceland</c:v>
                </c:pt>
                <c:pt idx="4">
                  <c:v>Norway</c:v>
                </c:pt>
                <c:pt idx="5">
                  <c:v>Sweden</c:v>
                </c:pt>
              </c:strCache>
            </c:strRef>
          </c:cat>
          <c:val>
            <c:numRef>
              <c:f>'NETP2016 Figure 1_12'!$V$43:$V$48</c:f>
              <c:numCache>
                <c:formatCode>0%</c:formatCode>
                <c:ptCount val="6"/>
                <c:pt idx="0">
                  <c:v>2.4416692570349259E-3</c:v>
                </c:pt>
                <c:pt idx="1">
                  <c:v>1.3698630136986301E-2</c:v>
                </c:pt>
                <c:pt idx="2">
                  <c:v>2.9203048798294544E-3</c:v>
                </c:pt>
                <c:pt idx="3">
                  <c:v>1.6172506738544473E-4</c:v>
                </c:pt>
                <c:pt idx="4">
                  <c:v>2.008933055654142E-4</c:v>
                </c:pt>
                <c:pt idx="5">
                  <c:v>2.5511185180437158E-3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F77-4429-9870-7EC9EB05637E}"/>
            </c:ext>
          </c:extLst>
        </c:ser>
        <c:ser>
          <c:idx val="8"/>
          <c:order val="8"/>
          <c:tx>
            <c:strRef>
              <c:f>'NETP2016 Figure 1_12'!$W$42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'NETP2016 Figure 1_12'!$N$43:$N$48</c:f>
              <c:strCache>
                <c:ptCount val="6"/>
                <c:pt idx="0">
                  <c:v>Nordic</c:v>
                </c:pt>
                <c:pt idx="1">
                  <c:v>Denmark</c:v>
                </c:pt>
                <c:pt idx="2">
                  <c:v>Finland</c:v>
                </c:pt>
                <c:pt idx="3">
                  <c:v>Iceland</c:v>
                </c:pt>
                <c:pt idx="4">
                  <c:v>Norway</c:v>
                </c:pt>
                <c:pt idx="5">
                  <c:v>Sweden</c:v>
                </c:pt>
              </c:strCache>
            </c:strRef>
          </c:cat>
          <c:val>
            <c:numRef>
              <c:f>'NETP2016 Figure 1_12'!$W$43:$W$48</c:f>
              <c:numCache>
                <c:formatCode>0%</c:formatCode>
                <c:ptCount val="6"/>
                <c:pt idx="0">
                  <c:v>4.881202943291104E-2</c:v>
                </c:pt>
                <c:pt idx="1">
                  <c:v>0.30512149790046117</c:v>
                </c:pt>
                <c:pt idx="2">
                  <c:v>0.15344741991063868</c:v>
                </c:pt>
                <c:pt idx="3">
                  <c:v>0</c:v>
                </c:pt>
                <c:pt idx="4">
                  <c:v>9.7768075375168247E-4</c:v>
                </c:pt>
                <c:pt idx="5">
                  <c:v>6.7367476443817714E-3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F77-4429-9870-7EC9EB056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10545055"/>
        <c:axId val="1039874687"/>
      </c:barChart>
      <c:catAx>
        <c:axId val="111054505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1039874687"/>
        <c:crosses val="autoZero"/>
        <c:auto val="1"/>
        <c:lblAlgn val="ctr"/>
        <c:lblOffset val="100"/>
        <c:noMultiLvlLbl val="0"/>
      </c:catAx>
      <c:valAx>
        <c:axId val="1039874687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11105450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/>
              <a:t>Gross final RE consumption (ktoe)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 04.2'!$C$58</c:f>
              <c:strCache>
                <c:ptCount val="1"/>
                <c:pt idx="0">
                  <c:v>Heating and cooling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 04.2'!$D$56:$K$56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04.2'!$D$58:$K$58</c:f>
              <c:numCache>
                <c:formatCode>_-* #,##0.0_-;\-* #,##0.0_-;_-* "-"??_-;_-@_-</c:formatCode>
                <c:ptCount val="8"/>
                <c:pt idx="0">
                  <c:v>5623</c:v>
                </c:pt>
                <c:pt idx="1">
                  <c:v>6480</c:v>
                </c:pt>
                <c:pt idx="2">
                  <c:v>6325</c:v>
                </c:pt>
                <c:pt idx="3">
                  <c:v>6808</c:v>
                </c:pt>
                <c:pt idx="4">
                  <c:v>6925</c:v>
                </c:pt>
                <c:pt idx="5">
                  <c:v>7071</c:v>
                </c:pt>
                <c:pt idx="6">
                  <c:v>7069</c:v>
                </c:pt>
                <c:pt idx="7">
                  <c:v>7582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F7-410F-947A-437149DF3759}"/>
            </c:ext>
          </c:extLst>
        </c:ser>
        <c:ser>
          <c:idx val="1"/>
          <c:order val="1"/>
          <c:tx>
            <c:strRef>
              <c:f>'FIG 04.2'!$C$59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 04.2'!$D$56:$K$56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04.2'!$D$59:$K$59</c:f>
              <c:numCache>
                <c:formatCode>_-* #,##0.0_-;\-* #,##0.0_-;_-* "-"??_-;_-@_-</c:formatCode>
                <c:ptCount val="8"/>
                <c:pt idx="0">
                  <c:v>1969</c:v>
                </c:pt>
                <c:pt idx="1">
                  <c:v>2162</c:v>
                </c:pt>
                <c:pt idx="2">
                  <c:v>2188</c:v>
                </c:pt>
                <c:pt idx="3">
                  <c:v>2209</c:v>
                </c:pt>
                <c:pt idx="4">
                  <c:v>2291</c:v>
                </c:pt>
                <c:pt idx="5">
                  <c:v>2307</c:v>
                </c:pt>
                <c:pt idx="6">
                  <c:v>2352</c:v>
                </c:pt>
                <c:pt idx="7">
                  <c:v>2464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F7-410F-947A-437149DF3759}"/>
            </c:ext>
          </c:extLst>
        </c:ser>
        <c:ser>
          <c:idx val="2"/>
          <c:order val="2"/>
          <c:tx>
            <c:strRef>
              <c:f>'FIG 04.2'!$C$60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'FIG 04.2'!$D$56:$K$56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04.2'!$D$60:$K$60</c:f>
              <c:numCache>
                <c:formatCode>_-* #,##0.0_-;\-* #,##0.0_-;_-* "-"??_-;_-@_-</c:formatCode>
                <c:ptCount val="8"/>
                <c:pt idx="0">
                  <c:v>166</c:v>
                </c:pt>
                <c:pt idx="1">
                  <c:v>167</c:v>
                </c:pt>
                <c:pt idx="2">
                  <c:v>213</c:v>
                </c:pt>
                <c:pt idx="3">
                  <c:v>216</c:v>
                </c:pt>
                <c:pt idx="4">
                  <c:v>241</c:v>
                </c:pt>
                <c:pt idx="5">
                  <c:v>515</c:v>
                </c:pt>
                <c:pt idx="6">
                  <c:v>515</c:v>
                </c:pt>
                <c:pt idx="7">
                  <c:v>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F7-410F-947A-437149DF37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9185024"/>
        <c:axId val="773003888"/>
      </c:barChart>
      <c:catAx>
        <c:axId val="95918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773003888"/>
        <c:crosses val="autoZero"/>
        <c:auto val="1"/>
        <c:lblAlgn val="ctr"/>
        <c:lblOffset val="100"/>
        <c:noMultiLvlLbl val="0"/>
      </c:catAx>
      <c:valAx>
        <c:axId val="77300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959185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/>
              <a:t>Bio energy consumption (ktoe)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 04.2'!$C$63</c:f>
              <c:strCache>
                <c:ptCount val="1"/>
                <c:pt idx="0">
                  <c:v>Biomass in electricity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 04.2'!$D$56:$K$56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04.2'!$D$63:$K$63</c:f>
              <c:numCache>
                <c:formatCode>_-* #,##0.0_-;\-* #,##0.0_-;_-* "-"??_-;_-@_-</c:formatCode>
                <c:ptCount val="8"/>
                <c:pt idx="0">
                  <c:v>921.58211521926046</c:v>
                </c:pt>
                <c:pt idx="1">
                  <c:v>941.3585554600171</c:v>
                </c:pt>
                <c:pt idx="2">
                  <c:v>941.78847807394664</c:v>
                </c:pt>
                <c:pt idx="3">
                  <c:v>932.58813413585551</c:v>
                </c:pt>
                <c:pt idx="4">
                  <c:v>999.31212381771275</c:v>
                </c:pt>
                <c:pt idx="5">
                  <c:v>973.77472055030091</c:v>
                </c:pt>
                <c:pt idx="6">
                  <c:v>942.39036973344787</c:v>
                </c:pt>
                <c:pt idx="7">
                  <c:v>946.86156491831468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37-433B-81E0-2F0A362BCC32}"/>
            </c:ext>
          </c:extLst>
        </c:ser>
        <c:ser>
          <c:idx val="5"/>
          <c:order val="1"/>
          <c:tx>
            <c:strRef>
              <c:f>'FIG 04.2'!$C$68</c:f>
              <c:strCache>
                <c:ptCount val="1"/>
                <c:pt idx="0">
                  <c:v>Biomass in heating and cooling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'FIG 04.2'!$D$56:$K$56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04.2'!$D$68:$K$68</c:f>
              <c:numCache>
                <c:formatCode>_-* #,##0.0_-;\-* #,##0.0_-;_-* "-"??_-;_-@_-</c:formatCode>
                <c:ptCount val="8"/>
                <c:pt idx="0">
                  <c:v>5423</c:v>
                </c:pt>
                <c:pt idx="1">
                  <c:v>6251</c:v>
                </c:pt>
                <c:pt idx="2">
                  <c:v>5962</c:v>
                </c:pt>
                <c:pt idx="3">
                  <c:v>6365</c:v>
                </c:pt>
                <c:pt idx="4">
                  <c:v>6427</c:v>
                </c:pt>
                <c:pt idx="5">
                  <c:v>6517</c:v>
                </c:pt>
                <c:pt idx="6">
                  <c:v>6470</c:v>
                </c:pt>
                <c:pt idx="7">
                  <c:v>6937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37-433B-81E0-2F0A362BCC32}"/>
            </c:ext>
          </c:extLst>
        </c:ser>
        <c:ser>
          <c:idx val="10"/>
          <c:order val="2"/>
          <c:tx>
            <c:strRef>
              <c:f>'FIG 04.2'!$C$73</c:f>
              <c:strCache>
                <c:ptCount val="1"/>
                <c:pt idx="0">
                  <c:v>Biomass in transport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 04.2'!$D$56:$K$56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04.2'!$D$73:$K$73</c:f>
              <c:numCache>
                <c:formatCode>_-* #,##0.0_-;\-* #,##0.0_-;_-* "-"??_-;_-@_-</c:formatCode>
                <c:ptCount val="8"/>
                <c:pt idx="0">
                  <c:v>134</c:v>
                </c:pt>
                <c:pt idx="1">
                  <c:v>133.9</c:v>
                </c:pt>
                <c:pt idx="2">
                  <c:v>196</c:v>
                </c:pt>
                <c:pt idx="3">
                  <c:v>198</c:v>
                </c:pt>
                <c:pt idx="4">
                  <c:v>224</c:v>
                </c:pt>
                <c:pt idx="5">
                  <c:v>499</c:v>
                </c:pt>
                <c:pt idx="6">
                  <c:v>499.9</c:v>
                </c:pt>
                <c:pt idx="7">
                  <c:v>178.8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37-433B-81E0-2F0A362BCC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9185024"/>
        <c:axId val="773003888"/>
      </c:barChart>
      <c:catAx>
        <c:axId val="95918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773003888"/>
        <c:crosses val="autoZero"/>
        <c:auto val="1"/>
        <c:lblAlgn val="ctr"/>
        <c:lblOffset val="100"/>
        <c:noMultiLvlLbl val="0"/>
      </c:catAx>
      <c:valAx>
        <c:axId val="77300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959185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/>
              <a:t>Gross final RE consumption (ktoe)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'FIG 04.2'!$C$100</c:f>
              <c:strCache>
                <c:ptCount val="1"/>
                <c:pt idx="0">
                  <c:v>Heating and cooling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 04.2'!$D$98:$K$98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04.2'!$D$100:$K$100</c:f>
              <c:numCache>
                <c:formatCode>_-* #,##0.0_-;\-* #,##0.0_-;_-* "-"??_-;_-@_-</c:formatCode>
                <c:ptCount val="8"/>
                <c:pt idx="2">
                  <c:v>715</c:v>
                </c:pt>
                <c:pt idx="3">
                  <c:v>724</c:v>
                </c:pt>
                <c:pt idx="6">
                  <c:v>700.2</c:v>
                </c:pt>
                <c:pt idx="7">
                  <c:v>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FE-4087-B53A-CF2DB6815A57}"/>
            </c:ext>
          </c:extLst>
        </c:ser>
        <c:ser>
          <c:idx val="2"/>
          <c:order val="2"/>
          <c:tx>
            <c:strRef>
              <c:f>'FIG 04.2'!$C$101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'FIG 04.2'!$D$98:$K$98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04.2'!$D$101:$K$101</c:f>
              <c:numCache>
                <c:formatCode>_-* #,##0.0_-;\-* #,##0.0_-;_-* "-"??_-;_-@_-</c:formatCode>
                <c:ptCount val="8"/>
                <c:pt idx="2">
                  <c:v>1480</c:v>
                </c:pt>
                <c:pt idx="3">
                  <c:v>1509</c:v>
                </c:pt>
                <c:pt idx="6">
                  <c:v>1503.5</c:v>
                </c:pt>
                <c:pt idx="7">
                  <c:v>1518.1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FE-4087-B53A-CF2DB6815A57}"/>
            </c:ext>
          </c:extLst>
        </c:ser>
        <c:ser>
          <c:idx val="3"/>
          <c:order val="3"/>
          <c:tx>
            <c:strRef>
              <c:f>'FIG 04.2'!$C$102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'FIG 04.2'!$D$98:$K$98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04.2'!$D$102:$K$102</c:f>
              <c:numCache>
                <c:formatCode>_-* #,##0.0_-;\-* #,##0.0_-;_-* "-"??_-;_-@_-</c:formatCode>
                <c:ptCount val="8"/>
                <c:pt idx="2">
                  <c:v>2</c:v>
                </c:pt>
                <c:pt idx="3">
                  <c:v>2</c:v>
                </c:pt>
                <c:pt idx="6">
                  <c:v>17</c:v>
                </c:pt>
                <c:pt idx="7">
                  <c:v>18.5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FE-4087-B53A-CF2DB6815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9185024"/>
        <c:axId val="7730038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'FIG 04.2'!$C$99</c15:sqref>
                        </c15:formulaRef>
                      </c:ext>
                    </c:extLst>
                    <c:strCache>
                      <c:ptCount val="1"/>
                      <c:pt idx="0">
                        <c:v>TOTAL gross RE consumption (ktoe)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'FIG 04.2'!$D$98:$K$98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'FIG 04.2'!$D$99:$K$99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2196</c:v>
                      </c:pt>
                      <c:pt idx="3">
                        <c:v>2235</c:v>
                      </c:pt>
                      <c:pt idx="6">
                        <c:v>2020.7</c:v>
                      </c:pt>
                      <c:pt idx="7">
                        <c:v>2422.5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FEFE-4087-B53A-CF2DB6815A57}"/>
                  </c:ext>
                </c:extLst>
              </c15:ser>
            </c15:filteredBarSeries>
          </c:ext>
        </c:extLst>
      </c:barChart>
      <c:catAx>
        <c:axId val="95918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773003888"/>
        <c:crosses val="autoZero"/>
        <c:auto val="1"/>
        <c:lblAlgn val="ctr"/>
        <c:lblOffset val="100"/>
        <c:noMultiLvlLbl val="0"/>
      </c:catAx>
      <c:valAx>
        <c:axId val="77300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959185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/>
              <a:t>Bio energy consumption (ktoe)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title>
    <c:autoTitleDeleted val="0"/>
    <c:plotArea>
      <c:layout/>
      <c:barChart>
        <c:barDir val="col"/>
        <c:grouping val="stacked"/>
        <c:varyColors val="0"/>
        <c:ser>
          <c:idx val="3"/>
          <c:order val="5"/>
          <c:tx>
            <c:strRef>
              <c:f>'FIG 04.2'!$C$104</c:f>
              <c:strCache>
                <c:ptCount val="1"/>
                <c:pt idx="0">
                  <c:v>Biomass in electricity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'FIG 04.2'!$D$98:$K$98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04.2'!$D$104:$K$104</c:f>
              <c:numCache>
                <c:formatCode>_-* #,##0.0_-;\-* #,##0.0_-;_-* "-"??_-;_-@_-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B6-4B51-B797-CC175C38DDC6}"/>
            </c:ext>
          </c:extLst>
        </c:ser>
        <c:ser>
          <c:idx val="9"/>
          <c:order val="10"/>
          <c:tx>
            <c:strRef>
              <c:f>'FIG 04.2'!$C$109</c:f>
              <c:strCache>
                <c:ptCount val="1"/>
                <c:pt idx="0">
                  <c:v>Biomass in heating and cooling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 04.2'!$D$98:$K$98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04.2'!$D$109:$K$109</c:f>
              <c:numCache>
                <c:formatCode>_-* #,##0.0_-;\-* #,##0.0_-;_-* "-"??_-;_-@_-</c:formatCode>
                <c:ptCount val="8"/>
                <c:pt idx="2">
                  <c:v>0</c:v>
                </c:pt>
                <c:pt idx="3">
                  <c:v>0</c:v>
                </c:pt>
                <c:pt idx="6">
                  <c:v>0.6</c:v>
                </c:pt>
                <c:pt idx="7">
                  <c:v>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B6-4B51-B797-CC175C38DDC6}"/>
            </c:ext>
          </c:extLst>
        </c:ser>
        <c:ser>
          <c:idx val="15"/>
          <c:order val="15"/>
          <c:tx>
            <c:strRef>
              <c:f>'FIG 04.2'!$C$114</c:f>
              <c:strCache>
                <c:ptCount val="1"/>
                <c:pt idx="0">
                  <c:v>Biomass in transport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 04.2'!$D$98:$K$98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04.2'!$D$114:$K$114</c:f>
              <c:numCache>
                <c:formatCode>_-* #,##0.0_-;\-* #,##0.0_-;_-* "-"??_-;_-@_-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1.7</c:v>
                </c:pt>
                <c:pt idx="3">
                  <c:v>2.5</c:v>
                </c:pt>
                <c:pt idx="4">
                  <c:v>0</c:v>
                </c:pt>
                <c:pt idx="5">
                  <c:v>0</c:v>
                </c:pt>
                <c:pt idx="6">
                  <c:v>17.09</c:v>
                </c:pt>
                <c:pt idx="7">
                  <c:v>16.38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B6-4B51-B797-CC175C38DD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9185024"/>
        <c:axId val="7730038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'FIG 04.2'!$C$99</c15:sqref>
                        </c15:formulaRef>
                      </c:ext>
                    </c:extLst>
                    <c:strCache>
                      <c:ptCount val="1"/>
                      <c:pt idx="0">
                        <c:v>TOTAL gross RE consumption (ktoe)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'FIG 04.2'!$D$98:$K$98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'FIG 04.2'!$D$99:$K$99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2196</c:v>
                      </c:pt>
                      <c:pt idx="3">
                        <c:v>2235</c:v>
                      </c:pt>
                      <c:pt idx="6">
                        <c:v>2020.7</c:v>
                      </c:pt>
                      <c:pt idx="7">
                        <c:v>2422.5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42B6-4B51-B797-CC175C38DDC6}"/>
                  </c:ext>
                </c:extLst>
              </c15:ser>
            </c15:filteredBarSeries>
            <c15:filteredBarSeries>
              <c15:ser>
                <c:idx val="5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04.2'!$C$100</c15:sqref>
                        </c15:formulaRef>
                      </c:ext>
                    </c:extLst>
                    <c:strCache>
                      <c:ptCount val="1"/>
                      <c:pt idx="0">
                        <c:v>Heating and cooling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04.2'!$D$98:$K$98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04.2'!$D$100:$K$100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715</c:v>
                      </c:pt>
                      <c:pt idx="3">
                        <c:v>724</c:v>
                      </c:pt>
                      <c:pt idx="6">
                        <c:v>700.2</c:v>
                      </c:pt>
                      <c:pt idx="7">
                        <c:v>886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2B6-4B51-B797-CC175C38DDC6}"/>
                  </c:ext>
                </c:extLst>
              </c15:ser>
            </c15:filteredBarSeries>
            <c15:filteredBarSeries>
              <c15:ser>
                <c:idx val="10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04.2'!$C$101</c15:sqref>
                        </c15:formulaRef>
                      </c:ext>
                    </c:extLst>
                    <c:strCache>
                      <c:ptCount val="1"/>
                      <c:pt idx="0">
                        <c:v>Electricity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04.2'!$D$98:$K$98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04.2'!$D$101:$K$101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1480</c:v>
                      </c:pt>
                      <c:pt idx="3">
                        <c:v>1509</c:v>
                      </c:pt>
                      <c:pt idx="6">
                        <c:v>1503.5</c:v>
                      </c:pt>
                      <c:pt idx="7">
                        <c:v>1518.1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2B6-4B51-B797-CC175C38DDC6}"/>
                  </c:ext>
                </c:extLst>
              </c15:ser>
            </c15:filteredBarSeries>
            <c15:filteredBarSeries>
              <c15:ser>
                <c:idx val="1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04.2'!$C$102</c15:sqref>
                        </c15:formulaRef>
                      </c:ext>
                    </c:extLst>
                    <c:strCache>
                      <c:ptCount val="1"/>
                      <c:pt idx="0">
                        <c:v>Transport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04.2'!$D$98:$K$98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04.2'!$D$102:$K$102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2</c:v>
                      </c:pt>
                      <c:pt idx="3">
                        <c:v>2</c:v>
                      </c:pt>
                      <c:pt idx="6">
                        <c:v>17</c:v>
                      </c:pt>
                      <c:pt idx="7">
                        <c:v>18.5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2B6-4B51-B797-CC175C38DDC6}"/>
                  </c:ext>
                </c:extLst>
              </c15:ser>
            </c15:filteredBarSeries>
            <c15:filteredBa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04.2'!$C$103</c15:sqref>
                        </c15:formulaRef>
                      </c:ext>
                    </c:extLst>
                    <c:strCache>
                      <c:ptCount val="1"/>
                      <c:pt idx="0">
                        <c:v>Modified Table 1b - RE in electricity (ktoe)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04.2'!$D$98:$K$98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04.2'!$D$103:$K$103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1479.6474634565777</c:v>
                      </c:pt>
                      <c:pt idx="3">
                        <c:v>1508.6930352536542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1505.1590713671537</c:v>
                      </c:pt>
                      <c:pt idx="7">
                        <c:v>1520.1203783319002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2B6-4B51-B797-CC175C38DDC6}"/>
                  </c:ext>
                </c:extLst>
              </c15:ser>
            </c15:filteredBarSeries>
            <c15:filteredBarSeries>
              <c15:ser>
                <c:idx val="4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04.2'!$C$105</c15:sqref>
                        </c15:formulaRef>
                      </c:ext>
                    </c:extLst>
                    <c:strCache>
                      <c:ptCount val="1"/>
                      <c:pt idx="0">
                        <c:v>Solid biomass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04.2'!$D$98:$K$98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04.2'!$D$105:$K$105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2B6-4B51-B797-CC175C38DDC6}"/>
                  </c:ext>
                </c:extLst>
              </c15:ser>
            </c15:filteredBarSeries>
            <c15:filteredBarSeries>
              <c15:ser>
                <c:idx val="6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04.2'!$C$106</c15:sqref>
                        </c15:formulaRef>
                      </c:ext>
                    </c:extLst>
                    <c:strCache>
                      <c:ptCount val="1"/>
                      <c:pt idx="0">
                        <c:v>Biogas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04.2'!$D$98:$K$98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04.2'!$D$106:$K$106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42B6-4B51-B797-CC175C38DDC6}"/>
                  </c:ext>
                </c:extLst>
              </c15:ser>
            </c15:filteredBarSeries>
            <c15:filteredBarSeries>
              <c15:ser>
                <c:idx val="7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04.2'!$C$107</c15:sqref>
                        </c15:formulaRef>
                      </c:ext>
                    </c:extLst>
                    <c:strCache>
                      <c:ptCount val="1"/>
                      <c:pt idx="0">
                        <c:v>Bioliquids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04.2'!$D$98:$K$98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04.2'!$D$107:$K$107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42B6-4B51-B797-CC175C38DDC6}"/>
                  </c:ext>
                </c:extLst>
              </c15:ser>
            </c15:filteredBarSeries>
            <c15:filteredBarSeries>
              <c15:ser>
                <c:idx val="8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04.2'!$C$108</c15:sqref>
                        </c15:formulaRef>
                      </c:ext>
                    </c:extLst>
                    <c:strCache>
                      <c:ptCount val="1"/>
                      <c:pt idx="0">
                        <c:v>Table 1c - RE in heating and cooling (ktoe)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04.2'!$D$98:$K$98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04.2'!$D$108:$K$108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715</c:v>
                      </c:pt>
                      <c:pt idx="3">
                        <c:v>724</c:v>
                      </c:pt>
                      <c:pt idx="6">
                        <c:v>700.2</c:v>
                      </c:pt>
                      <c:pt idx="7">
                        <c:v>886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42B6-4B51-B797-CC175C38DDC6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04.2'!$C$110</c15:sqref>
                        </c15:formulaRef>
                      </c:ext>
                    </c:extLst>
                    <c:strCache>
                      <c:ptCount val="1"/>
                      <c:pt idx="0">
                        <c:v>Solid biomass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04.2'!$D$98:$K$98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04.2'!$D$110:$K$110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0</c:v>
                      </c:pt>
                      <c:pt idx="3">
                        <c:v>0</c:v>
                      </c:pt>
                      <c:pt idx="6">
                        <c:v>0.6</c:v>
                      </c:pt>
                      <c:pt idx="7">
                        <c:v>1.4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42B6-4B51-B797-CC175C38DDC6}"/>
                  </c:ext>
                </c:extLst>
              </c15:ser>
            </c15:filteredBarSeries>
            <c15:filteredBa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04.2'!$C$111</c15:sqref>
                        </c15:formulaRef>
                      </c:ext>
                    </c:extLst>
                    <c:strCache>
                      <c:ptCount val="1"/>
                      <c:pt idx="0">
                        <c:v>Biogas</c:v>
                      </c:pt>
                    </c:strCache>
                  </c:strRef>
                </c:tx>
                <c:spPr>
                  <a:solidFill>
                    <a:schemeClr val="accent1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04.2'!$D$98:$K$98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04.2'!$D$111:$K$111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0</c:v>
                      </c:pt>
                      <c:pt idx="3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42B6-4B51-B797-CC175C38DDC6}"/>
                  </c:ext>
                </c:extLst>
              </c15:ser>
            </c15:filteredBarSeries>
            <c15:filteredBa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04.2'!$C$112</c15:sqref>
                        </c15:formulaRef>
                      </c:ext>
                    </c:extLst>
                    <c:strCache>
                      <c:ptCount val="1"/>
                      <c:pt idx="0">
                        <c:v>Bioliquids</c:v>
                      </c:pt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04.2'!$D$98:$K$98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04.2'!$D$112:$K$112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0</c:v>
                      </c:pt>
                      <c:pt idx="3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42B6-4B51-B797-CC175C38DDC6}"/>
                  </c:ext>
                </c:extLst>
              </c15:ser>
            </c15:filteredBarSeries>
            <c15:filteredBa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04.2'!$C$113</c15:sqref>
                        </c15:formulaRef>
                      </c:ext>
                    </c:extLst>
                    <c:strCache>
                      <c:ptCount val="1"/>
                      <c:pt idx="0">
                        <c:v>Table 1d - RE in transport (ktoe)</c:v>
                      </c:pt>
                    </c:strCache>
                  </c:strRef>
                </c:tx>
                <c:spPr>
                  <a:solidFill>
                    <a:schemeClr val="accent3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04.2'!$D$98:$K$98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04.2'!$D$113:$K$113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1.7</c:v>
                      </c:pt>
                      <c:pt idx="3">
                        <c:v>2.5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17.07</c:v>
                      </c:pt>
                      <c:pt idx="7">
                        <c:v>18.529999999999998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42B6-4B51-B797-CC175C38DDC6}"/>
                  </c:ext>
                </c:extLst>
              </c15:ser>
            </c15:filteredBarSeries>
          </c:ext>
        </c:extLst>
      </c:barChart>
      <c:catAx>
        <c:axId val="95918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773003888"/>
        <c:crosses val="autoZero"/>
        <c:auto val="1"/>
        <c:lblAlgn val="ctr"/>
        <c:lblOffset val="100"/>
        <c:noMultiLvlLbl val="0"/>
      </c:catAx>
      <c:valAx>
        <c:axId val="77300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959185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/>
              <a:t>Gross final RE consumption (ktoe)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'FIG 04.2'!$C$141</c:f>
              <c:strCache>
                <c:ptCount val="1"/>
                <c:pt idx="0">
                  <c:v>Heating and cooling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 04.2'!$D$139:$K$139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04.2'!$D$141:$K$141</c:f>
              <c:numCache>
                <c:formatCode>_-* #,##0.0_-;\-* #,##0.0_-;_-* "-"??_-;_-@_-</c:formatCode>
                <c:ptCount val="8"/>
                <c:pt idx="2">
                  <c:v>1646</c:v>
                </c:pt>
                <c:pt idx="3">
                  <c:v>1602</c:v>
                </c:pt>
                <c:pt idx="4">
                  <c:v>1566.3</c:v>
                </c:pt>
                <c:pt idx="5">
                  <c:v>1393.7</c:v>
                </c:pt>
                <c:pt idx="6">
                  <c:v>1367.3</c:v>
                </c:pt>
                <c:pt idx="7">
                  <c:v>1373.5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5A-4F19-A583-44C3AC6063E8}"/>
            </c:ext>
          </c:extLst>
        </c:ser>
        <c:ser>
          <c:idx val="2"/>
          <c:order val="2"/>
          <c:tx>
            <c:strRef>
              <c:f>'FIG 04.2'!$C$142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'FIG 04.2'!$D$139:$K$139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04.2'!$D$142:$K$142</c:f>
              <c:numCache>
                <c:formatCode>_-* #,##0.0_-;\-* #,##0.0_-;_-* "-"??_-;_-@_-</c:formatCode>
                <c:ptCount val="8"/>
                <c:pt idx="2">
                  <c:v>11213</c:v>
                </c:pt>
                <c:pt idx="3">
                  <c:v>11564</c:v>
                </c:pt>
                <c:pt idx="4">
                  <c:v>11741.1</c:v>
                </c:pt>
                <c:pt idx="5">
                  <c:v>11811.2</c:v>
                </c:pt>
                <c:pt idx="6">
                  <c:v>11669.2</c:v>
                </c:pt>
                <c:pt idx="7">
                  <c:v>11823.5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5A-4F19-A583-44C3AC6063E8}"/>
            </c:ext>
          </c:extLst>
        </c:ser>
        <c:ser>
          <c:idx val="3"/>
          <c:order val="3"/>
          <c:tx>
            <c:strRef>
              <c:f>'FIG 04.2'!$C$143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'FIG 04.2'!$D$139:$K$139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04.2'!$D$143:$K$143</c:f>
              <c:numCache>
                <c:formatCode>_-* #,##0.0_-;\-* #,##0.0_-;_-* "-"??_-;_-@_-</c:formatCode>
                <c:ptCount val="8"/>
                <c:pt idx="2">
                  <c:v>120</c:v>
                </c:pt>
                <c:pt idx="3">
                  <c:v>139</c:v>
                </c:pt>
                <c:pt idx="4">
                  <c:v>62.8</c:v>
                </c:pt>
                <c:pt idx="5">
                  <c:v>194.6</c:v>
                </c:pt>
                <c:pt idx="6">
                  <c:v>219.8</c:v>
                </c:pt>
                <c:pt idx="7">
                  <c:v>426.8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5A-4F19-A583-44C3AC6063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9185024"/>
        <c:axId val="7730038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'FIG 04.2'!$C$140</c15:sqref>
                        </c15:formulaRef>
                      </c:ext>
                    </c:extLst>
                    <c:strCache>
                      <c:ptCount val="1"/>
                      <c:pt idx="0">
                        <c:v>TOTAL gross RE consumption (ktoe)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'FIG 04.2'!$D$139:$K$139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'FIG 04.2'!$D$140:$K$140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12979</c:v>
                      </c:pt>
                      <c:pt idx="3">
                        <c:v>13305</c:v>
                      </c:pt>
                      <c:pt idx="4">
                        <c:v>13370.1</c:v>
                      </c:pt>
                      <c:pt idx="5">
                        <c:v>13399.5</c:v>
                      </c:pt>
                      <c:pt idx="6">
                        <c:v>13256.3</c:v>
                      </c:pt>
                      <c:pt idx="7">
                        <c:v>13623.8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185A-4F19-A583-44C3AC6063E8}"/>
                  </c:ext>
                </c:extLst>
              </c15:ser>
            </c15:filteredBarSeries>
          </c:ext>
        </c:extLst>
      </c:barChart>
      <c:catAx>
        <c:axId val="95918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773003888"/>
        <c:crosses val="autoZero"/>
        <c:auto val="1"/>
        <c:lblAlgn val="ctr"/>
        <c:lblOffset val="100"/>
        <c:noMultiLvlLbl val="0"/>
      </c:catAx>
      <c:valAx>
        <c:axId val="77300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959185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/>
              <a:t>Bio energy consumption (ktoe)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title>
    <c:autoTitleDeleted val="0"/>
    <c:plotArea>
      <c:layout/>
      <c:barChart>
        <c:barDir val="col"/>
        <c:grouping val="stacked"/>
        <c:varyColors val="0"/>
        <c:ser>
          <c:idx val="3"/>
          <c:order val="5"/>
          <c:tx>
            <c:strRef>
              <c:f>'FIG 04.2'!$C$145</c:f>
              <c:strCache>
                <c:ptCount val="1"/>
                <c:pt idx="0">
                  <c:v>Biomass in electricity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'FIG 04.2'!$D$139:$K$139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04.2'!$D$145:$K$145</c:f>
              <c:numCache>
                <c:formatCode>_-* #,##0.0_-;\-* #,##0.0_-;_-* "-"??_-;_-@_-</c:formatCode>
                <c:ptCount val="8"/>
                <c:pt idx="0">
                  <c:v>0</c:v>
                </c:pt>
                <c:pt idx="1">
                  <c:v>0</c:v>
                </c:pt>
                <c:pt idx="2">
                  <c:v>31.556319862424761</c:v>
                </c:pt>
                <c:pt idx="3">
                  <c:v>21.668099742046429</c:v>
                </c:pt>
                <c:pt idx="4">
                  <c:v>15.735167669819431</c:v>
                </c:pt>
                <c:pt idx="5">
                  <c:v>2.1496130696474633</c:v>
                </c:pt>
                <c:pt idx="6">
                  <c:v>2.5537403267411865</c:v>
                </c:pt>
                <c:pt idx="7">
                  <c:v>2.7944969905417021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36-4C2A-9A61-A66DEE4871A8}"/>
            </c:ext>
          </c:extLst>
        </c:ser>
        <c:ser>
          <c:idx val="9"/>
          <c:order val="10"/>
          <c:tx>
            <c:strRef>
              <c:f>'FIG 04.2'!$C$150</c:f>
              <c:strCache>
                <c:ptCount val="1"/>
                <c:pt idx="0">
                  <c:v>Biomass in heating and cooling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 04.2'!$D$139:$K$139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04.2'!$D$150:$K$150</c:f>
              <c:numCache>
                <c:formatCode>_-* #,##0.0_-;\-* #,##0.0_-;_-* "-"??_-;_-@_-</c:formatCode>
                <c:ptCount val="8"/>
                <c:pt idx="2">
                  <c:v>1324</c:v>
                </c:pt>
                <c:pt idx="3">
                  <c:v>1253</c:v>
                </c:pt>
                <c:pt idx="4">
                  <c:v>989.9</c:v>
                </c:pt>
                <c:pt idx="5">
                  <c:v>807.9</c:v>
                </c:pt>
                <c:pt idx="6">
                  <c:v>845.7</c:v>
                </c:pt>
                <c:pt idx="7">
                  <c:v>833.3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36-4C2A-9A61-A66DEE4871A8}"/>
            </c:ext>
          </c:extLst>
        </c:ser>
        <c:ser>
          <c:idx val="15"/>
          <c:order val="15"/>
          <c:tx>
            <c:strRef>
              <c:f>'FIG 04.2'!$C$155</c:f>
              <c:strCache>
                <c:ptCount val="1"/>
                <c:pt idx="0">
                  <c:v>Biomass in transport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 04.2'!$D$139:$K$139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04.2'!$D$155:$K$155</c:f>
              <c:numCache>
                <c:formatCode>_-* #,##0.0_-;\-* #,##0.0_-;_-* "-"??_-;_-@_-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122</c:v>
                </c:pt>
                <c:pt idx="3">
                  <c:v>141</c:v>
                </c:pt>
                <c:pt idx="4">
                  <c:v>118</c:v>
                </c:pt>
                <c:pt idx="5">
                  <c:v>129.1</c:v>
                </c:pt>
                <c:pt idx="6">
                  <c:v>149.21</c:v>
                </c:pt>
                <c:pt idx="7">
                  <c:v>343.29999999999995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36-4C2A-9A61-A66DEE4871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9185024"/>
        <c:axId val="7730038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'FIG 04.2'!$C$140</c15:sqref>
                        </c15:formulaRef>
                      </c:ext>
                    </c:extLst>
                    <c:strCache>
                      <c:ptCount val="1"/>
                      <c:pt idx="0">
                        <c:v>TOTAL gross RE consumption (ktoe)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'FIG 04.2'!$D$139:$K$139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'FIG 04.2'!$D$140:$K$140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12979</c:v>
                      </c:pt>
                      <c:pt idx="3">
                        <c:v>13305</c:v>
                      </c:pt>
                      <c:pt idx="4">
                        <c:v>13370.1</c:v>
                      </c:pt>
                      <c:pt idx="5">
                        <c:v>13399.5</c:v>
                      </c:pt>
                      <c:pt idx="6">
                        <c:v>13256.3</c:v>
                      </c:pt>
                      <c:pt idx="7">
                        <c:v>13623.8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3036-4C2A-9A61-A66DEE4871A8}"/>
                  </c:ext>
                </c:extLst>
              </c15:ser>
            </c15:filteredBarSeries>
            <c15:filteredBarSeries>
              <c15:ser>
                <c:idx val="5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04.2'!$C$141</c15:sqref>
                        </c15:formulaRef>
                      </c:ext>
                    </c:extLst>
                    <c:strCache>
                      <c:ptCount val="1"/>
                      <c:pt idx="0">
                        <c:v>Heating and cooling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04.2'!$D$139:$K$139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04.2'!$D$141:$K$141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1646</c:v>
                      </c:pt>
                      <c:pt idx="3">
                        <c:v>1602</c:v>
                      </c:pt>
                      <c:pt idx="4">
                        <c:v>1566.3</c:v>
                      </c:pt>
                      <c:pt idx="5">
                        <c:v>1393.7</c:v>
                      </c:pt>
                      <c:pt idx="6">
                        <c:v>1367.3</c:v>
                      </c:pt>
                      <c:pt idx="7">
                        <c:v>1373.5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036-4C2A-9A61-A66DEE4871A8}"/>
                  </c:ext>
                </c:extLst>
              </c15:ser>
            </c15:filteredBarSeries>
            <c15:filteredBarSeries>
              <c15:ser>
                <c:idx val="10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04.2'!$C$142</c15:sqref>
                        </c15:formulaRef>
                      </c:ext>
                    </c:extLst>
                    <c:strCache>
                      <c:ptCount val="1"/>
                      <c:pt idx="0">
                        <c:v>Electricity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04.2'!$D$139:$K$139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04.2'!$D$142:$K$142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11213</c:v>
                      </c:pt>
                      <c:pt idx="3">
                        <c:v>11564</c:v>
                      </c:pt>
                      <c:pt idx="4">
                        <c:v>11741.1</c:v>
                      </c:pt>
                      <c:pt idx="5">
                        <c:v>11811.2</c:v>
                      </c:pt>
                      <c:pt idx="6">
                        <c:v>11669.2</c:v>
                      </c:pt>
                      <c:pt idx="7">
                        <c:v>11823.5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036-4C2A-9A61-A66DEE4871A8}"/>
                  </c:ext>
                </c:extLst>
              </c15:ser>
            </c15:filteredBarSeries>
            <c15:filteredBarSeries>
              <c15:ser>
                <c:idx val="1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04.2'!$C$143</c15:sqref>
                        </c15:formulaRef>
                      </c:ext>
                    </c:extLst>
                    <c:strCache>
                      <c:ptCount val="1"/>
                      <c:pt idx="0">
                        <c:v>Transport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04.2'!$D$139:$K$139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04.2'!$D$143:$K$143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120</c:v>
                      </c:pt>
                      <c:pt idx="3">
                        <c:v>139</c:v>
                      </c:pt>
                      <c:pt idx="4">
                        <c:v>62.8</c:v>
                      </c:pt>
                      <c:pt idx="5">
                        <c:v>194.6</c:v>
                      </c:pt>
                      <c:pt idx="6">
                        <c:v>219.8</c:v>
                      </c:pt>
                      <c:pt idx="7">
                        <c:v>426.8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036-4C2A-9A61-A66DEE4871A8}"/>
                  </c:ext>
                </c:extLst>
              </c15:ser>
            </c15:filteredBarSeries>
            <c15:filteredBa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04.2'!$C$144</c15:sqref>
                        </c15:formulaRef>
                      </c:ext>
                    </c:extLst>
                    <c:strCache>
                      <c:ptCount val="1"/>
                      <c:pt idx="0">
                        <c:v>Modified Table 1b - RE in electricity (ktoe)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04.2'!$D$139:$K$139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04.2'!$D$144:$K$144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11213.069647463455</c:v>
                      </c:pt>
                      <c:pt idx="3">
                        <c:v>11564.402407566637</c:v>
                      </c:pt>
                      <c:pt idx="4">
                        <c:v>11790.756663800516</c:v>
                      </c:pt>
                      <c:pt idx="5">
                        <c:v>11861.58211521926</c:v>
                      </c:pt>
                      <c:pt idx="6">
                        <c:v>11739.776440240756</c:v>
                      </c:pt>
                      <c:pt idx="7">
                        <c:v>11906.895958727429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036-4C2A-9A61-A66DEE4871A8}"/>
                  </c:ext>
                </c:extLst>
              </c15:ser>
            </c15:filteredBarSeries>
            <c15:filteredBarSeries>
              <c15:ser>
                <c:idx val="4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04.2'!$C$146</c15:sqref>
                        </c15:formulaRef>
                      </c:ext>
                    </c:extLst>
                    <c:strCache>
                      <c:ptCount val="1"/>
                      <c:pt idx="0">
                        <c:v>Solid biomass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04.2'!$D$139:$K$139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04.2'!$D$146:$K$146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26.225279449699052</c:v>
                      </c:pt>
                      <c:pt idx="3">
                        <c:v>15.649183147033533</c:v>
                      </c:pt>
                      <c:pt idx="4">
                        <c:v>14.61736887360275</c:v>
                      </c:pt>
                      <c:pt idx="5">
                        <c:v>1.0318142734307825</c:v>
                      </c:pt>
                      <c:pt idx="6">
                        <c:v>0.73086844368013748</c:v>
                      </c:pt>
                      <c:pt idx="7">
                        <c:v>1.6766981943250214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036-4C2A-9A61-A66DEE4871A8}"/>
                  </c:ext>
                </c:extLst>
              </c15:ser>
            </c15:filteredBarSeries>
            <c15:filteredBarSeries>
              <c15:ser>
                <c:idx val="6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04.2'!$C$147</c15:sqref>
                        </c15:formulaRef>
                      </c:ext>
                    </c:extLst>
                    <c:strCache>
                      <c:ptCount val="1"/>
                      <c:pt idx="0">
                        <c:v>Biogas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04.2'!$D$139:$K$139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04.2'!$D$147:$K$147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5.3310404127257094</c:v>
                      </c:pt>
                      <c:pt idx="3">
                        <c:v>6.0189165950128976</c:v>
                      </c:pt>
                      <c:pt idx="4">
                        <c:v>1.1177987962166809</c:v>
                      </c:pt>
                      <c:pt idx="5">
                        <c:v>1.1177987962166809</c:v>
                      </c:pt>
                      <c:pt idx="6">
                        <c:v>1.8228718830610489</c:v>
                      </c:pt>
                      <c:pt idx="7">
                        <c:v>1.1177987962166809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036-4C2A-9A61-A66DEE4871A8}"/>
                  </c:ext>
                </c:extLst>
              </c15:ser>
            </c15:filteredBarSeries>
            <c15:filteredBarSeries>
              <c15:ser>
                <c:idx val="7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04.2'!$C$148</c15:sqref>
                        </c15:formulaRef>
                      </c:ext>
                    </c:extLst>
                    <c:strCache>
                      <c:ptCount val="1"/>
                      <c:pt idx="0">
                        <c:v>Bioliquids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04.2'!$D$139:$K$139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04.2'!$D$148:$K$148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036-4C2A-9A61-A66DEE4871A8}"/>
                  </c:ext>
                </c:extLst>
              </c15:ser>
            </c15:filteredBarSeries>
            <c15:filteredBarSeries>
              <c15:ser>
                <c:idx val="8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04.2'!$C$149</c15:sqref>
                        </c15:formulaRef>
                      </c:ext>
                    </c:extLst>
                    <c:strCache>
                      <c:ptCount val="1"/>
                      <c:pt idx="0">
                        <c:v>Table 1c - RE in heating and cooling (ktoe)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04.2'!$D$139:$K$139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04.2'!$D$149:$K$149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1646</c:v>
                      </c:pt>
                      <c:pt idx="3">
                        <c:v>1602</c:v>
                      </c:pt>
                      <c:pt idx="4">
                        <c:v>247</c:v>
                      </c:pt>
                      <c:pt idx="5">
                        <c:v>255.4</c:v>
                      </c:pt>
                      <c:pt idx="6">
                        <c:v>1227.4000000000001</c:v>
                      </c:pt>
                      <c:pt idx="7">
                        <c:v>1226.2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036-4C2A-9A61-A66DEE4871A8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04.2'!$C$151</c15:sqref>
                        </c15:formulaRef>
                      </c:ext>
                    </c:extLst>
                    <c:strCache>
                      <c:ptCount val="1"/>
                      <c:pt idx="0">
                        <c:v>Solid biomass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04.2'!$D$139:$K$139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04.2'!$D$151:$K$151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0</c:v>
                      </c:pt>
                      <c:pt idx="3">
                        <c:v>0</c:v>
                      </c:pt>
                      <c:pt idx="4">
                        <c:v>977.3</c:v>
                      </c:pt>
                      <c:pt idx="5">
                        <c:v>796.1</c:v>
                      </c:pt>
                      <c:pt idx="6">
                        <c:v>829.6</c:v>
                      </c:pt>
                      <c:pt idx="7">
                        <c:v>818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036-4C2A-9A61-A66DEE4871A8}"/>
                  </c:ext>
                </c:extLst>
              </c15:ser>
            </c15:filteredBarSeries>
            <c15:filteredBa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04.2'!$C$152</c15:sqref>
                        </c15:formulaRef>
                      </c:ext>
                    </c:extLst>
                    <c:strCache>
                      <c:ptCount val="1"/>
                      <c:pt idx="0">
                        <c:v>Biogas</c:v>
                      </c:pt>
                    </c:strCache>
                  </c:strRef>
                </c:tx>
                <c:spPr>
                  <a:solidFill>
                    <a:schemeClr val="accent1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04.2'!$D$139:$K$139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04.2'!$D$152:$K$152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0</c:v>
                      </c:pt>
                      <c:pt idx="3">
                        <c:v>0</c:v>
                      </c:pt>
                      <c:pt idx="4">
                        <c:v>12.6</c:v>
                      </c:pt>
                      <c:pt idx="5">
                        <c:v>11.8</c:v>
                      </c:pt>
                      <c:pt idx="6">
                        <c:v>16.2</c:v>
                      </c:pt>
                      <c:pt idx="7">
                        <c:v>15.3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036-4C2A-9A61-A66DEE4871A8}"/>
                  </c:ext>
                </c:extLst>
              </c15:ser>
            </c15:filteredBarSeries>
            <c15:filteredBa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04.2'!$C$153</c15:sqref>
                        </c15:formulaRef>
                      </c:ext>
                    </c:extLst>
                    <c:strCache>
                      <c:ptCount val="1"/>
                      <c:pt idx="0">
                        <c:v>Bioliquids</c:v>
                      </c:pt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04.2'!$D$139:$K$139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04.2'!$D$153:$K$153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036-4C2A-9A61-A66DEE4871A8}"/>
                  </c:ext>
                </c:extLst>
              </c15:ser>
            </c15:filteredBarSeries>
            <c15:filteredBa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04.2'!$C$154</c15:sqref>
                        </c15:formulaRef>
                      </c:ext>
                    </c:extLst>
                    <c:strCache>
                      <c:ptCount val="1"/>
                      <c:pt idx="0">
                        <c:v>Table 1d - RE in transport (ktoe)</c:v>
                      </c:pt>
                    </c:strCache>
                  </c:strRef>
                </c:tx>
                <c:spPr>
                  <a:solidFill>
                    <a:schemeClr val="accent3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04.2'!$D$139:$K$139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04.2'!$D$154:$K$154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179</c:v>
                      </c:pt>
                      <c:pt idx="3">
                        <c:v>198</c:v>
                      </c:pt>
                      <c:pt idx="4">
                        <c:v>180.77</c:v>
                      </c:pt>
                      <c:pt idx="5">
                        <c:v>194.6</c:v>
                      </c:pt>
                      <c:pt idx="6">
                        <c:v>219.8</c:v>
                      </c:pt>
                      <c:pt idx="7">
                        <c:v>426.7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036-4C2A-9A61-A66DEE4871A8}"/>
                  </c:ext>
                </c:extLst>
              </c15:ser>
            </c15:filteredBarSeries>
          </c:ext>
        </c:extLst>
      </c:barChart>
      <c:catAx>
        <c:axId val="95918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773003888"/>
        <c:crosses val="autoZero"/>
        <c:auto val="1"/>
        <c:lblAlgn val="ctr"/>
        <c:lblOffset val="100"/>
        <c:noMultiLvlLbl val="0"/>
      </c:catAx>
      <c:valAx>
        <c:axId val="77300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959185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900"/>
              <a:t>Gross final RE consumption (ktoe)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'FIG 04.2'!$C$182</c:f>
              <c:strCache>
                <c:ptCount val="1"/>
                <c:pt idx="0">
                  <c:v>Heating and cooling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 04.2'!$D$180:$K$180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04.2'!$D$182:$K$182</c:f>
              <c:numCache>
                <c:formatCode>_-* #,##0.0_-;\-* #,##0.0_-;_-* "-"??_-;_-@_-</c:formatCode>
                <c:ptCount val="8"/>
                <c:pt idx="0">
                  <c:v>8583</c:v>
                </c:pt>
                <c:pt idx="1">
                  <c:v>9752</c:v>
                </c:pt>
                <c:pt idx="2">
                  <c:v>9156</c:v>
                </c:pt>
                <c:pt idx="3">
                  <c:v>9661</c:v>
                </c:pt>
                <c:pt idx="4">
                  <c:v>9450</c:v>
                </c:pt>
                <c:pt idx="5">
                  <c:v>9337</c:v>
                </c:pt>
                <c:pt idx="6">
                  <c:v>9581</c:v>
                </c:pt>
                <c:pt idx="7">
                  <c:v>9842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66-4422-9E23-0073588A9683}"/>
            </c:ext>
          </c:extLst>
        </c:ser>
        <c:ser>
          <c:idx val="2"/>
          <c:order val="2"/>
          <c:tx>
            <c:strRef>
              <c:f>'FIG 04.2'!$C$183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'FIG 04.2'!$D$180:$K$180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04.2'!$D$183:$K$183</c:f>
              <c:numCache>
                <c:formatCode>_-* #,##0.0_-;\-* #,##0.0_-;_-* "-"??_-;_-@_-</c:formatCode>
                <c:ptCount val="8"/>
                <c:pt idx="0">
                  <c:v>7075</c:v>
                </c:pt>
                <c:pt idx="1">
                  <c:v>7248</c:v>
                </c:pt>
                <c:pt idx="2">
                  <c:v>7232</c:v>
                </c:pt>
                <c:pt idx="3">
                  <c:v>7443</c:v>
                </c:pt>
                <c:pt idx="4">
                  <c:v>7461</c:v>
                </c:pt>
                <c:pt idx="5">
                  <c:v>7369</c:v>
                </c:pt>
                <c:pt idx="6">
                  <c:v>7740</c:v>
                </c:pt>
                <c:pt idx="7">
                  <c:v>7895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66-4422-9E23-0073588A9683}"/>
            </c:ext>
          </c:extLst>
        </c:ser>
        <c:ser>
          <c:idx val="3"/>
          <c:order val="3"/>
          <c:tx>
            <c:strRef>
              <c:f>'FIG 04.2'!$C$184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'FIG 04.2'!$D$180:$K$180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'FIG 04.2'!$D$184:$K$184</c:f>
              <c:numCache>
                <c:formatCode>_-* #,##0.0_-;\-* #,##0.0_-;_-* "-"??_-;_-@_-</c:formatCode>
                <c:ptCount val="8"/>
                <c:pt idx="0">
                  <c:v>396</c:v>
                </c:pt>
                <c:pt idx="1">
                  <c:v>429</c:v>
                </c:pt>
                <c:pt idx="2">
                  <c:v>607</c:v>
                </c:pt>
                <c:pt idx="3">
                  <c:v>736</c:v>
                </c:pt>
                <c:pt idx="4">
                  <c:v>977</c:v>
                </c:pt>
                <c:pt idx="5">
                  <c:v>1127</c:v>
                </c:pt>
                <c:pt idx="6">
                  <c:v>1315</c:v>
                </c:pt>
                <c:pt idx="7">
                  <c:v>1622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66-4422-9E23-0073588A9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9185024"/>
        <c:axId val="7730038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'FIG 04.2'!$C$181</c15:sqref>
                        </c15:formulaRef>
                      </c:ext>
                    </c:extLst>
                    <c:strCache>
                      <c:ptCount val="1"/>
                      <c:pt idx="0">
                        <c:v>TOTAL gross RE consumption (ktoe)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'FIG 04.2'!$D$180:$K$180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2009</c:v>
                      </c:pt>
                      <c:pt idx="1">
                        <c:v>2010</c:v>
                      </c:pt>
                      <c:pt idx="2">
                        <c:v>2011</c:v>
                      </c:pt>
                      <c:pt idx="3">
                        <c:v>2012</c:v>
                      </c:pt>
                      <c:pt idx="4">
                        <c:v>2013</c:v>
                      </c:pt>
                      <c:pt idx="5">
                        <c:v>2014</c:v>
                      </c:pt>
                      <c:pt idx="6">
                        <c:v>2015</c:v>
                      </c:pt>
                      <c:pt idx="7">
                        <c:v>2016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'FIG 04.2'!$D$181:$K$181</c15:sqref>
                        </c15:formulaRef>
                      </c:ext>
                    </c:extLst>
                    <c:numCache>
                      <c:formatCode>_-* #,##0.0_-;\-* #,##0.0_-;_-* "-"??_-;_-@_-</c:formatCode>
                      <c:ptCount val="8"/>
                      <c:pt idx="0">
                        <c:v>16054</c:v>
                      </c:pt>
                      <c:pt idx="1">
                        <c:v>17429</c:v>
                      </c:pt>
                      <c:pt idx="2">
                        <c:v>16994</c:v>
                      </c:pt>
                      <c:pt idx="3">
                        <c:v>17840</c:v>
                      </c:pt>
                      <c:pt idx="4">
                        <c:v>17887</c:v>
                      </c:pt>
                      <c:pt idx="5">
                        <c:v>17833</c:v>
                      </c:pt>
                      <c:pt idx="6">
                        <c:v>18636</c:v>
                      </c:pt>
                      <c:pt idx="7">
                        <c:v>19359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1B66-4422-9E23-0073588A9683}"/>
                  </c:ext>
                </c:extLst>
              </c15:ser>
            </c15:filteredBarSeries>
          </c:ext>
        </c:extLst>
      </c:barChart>
      <c:catAx>
        <c:axId val="95918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773003888"/>
        <c:crosses val="autoZero"/>
        <c:auto val="1"/>
        <c:lblAlgn val="ctr"/>
        <c:lblOffset val="100"/>
        <c:noMultiLvlLbl val="0"/>
      </c:catAx>
      <c:valAx>
        <c:axId val="77300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959185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.xml"/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11" Type="http://schemas.openxmlformats.org/officeDocument/2006/relationships/chart" Target="../charts/chart13.xml"/><Relationship Id="rId5" Type="http://schemas.openxmlformats.org/officeDocument/2006/relationships/chart" Target="../charts/chart7.xml"/><Relationship Id="rId10" Type="http://schemas.openxmlformats.org/officeDocument/2006/relationships/chart" Target="../charts/chart12.xml"/><Relationship Id="rId4" Type="http://schemas.openxmlformats.org/officeDocument/2006/relationships/chart" Target="../charts/chart6.xml"/><Relationship Id="rId9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1.xml"/><Relationship Id="rId3" Type="http://schemas.openxmlformats.org/officeDocument/2006/relationships/chart" Target="../charts/chart16.xml"/><Relationship Id="rId7" Type="http://schemas.openxmlformats.org/officeDocument/2006/relationships/chart" Target="../charts/chart20.xml"/><Relationship Id="rId12" Type="http://schemas.openxmlformats.org/officeDocument/2006/relationships/chart" Target="../charts/chart25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6" Type="http://schemas.openxmlformats.org/officeDocument/2006/relationships/chart" Target="../charts/chart19.xml"/><Relationship Id="rId11" Type="http://schemas.openxmlformats.org/officeDocument/2006/relationships/chart" Target="../charts/chart24.xml"/><Relationship Id="rId5" Type="http://schemas.openxmlformats.org/officeDocument/2006/relationships/chart" Target="../charts/chart18.xml"/><Relationship Id="rId10" Type="http://schemas.openxmlformats.org/officeDocument/2006/relationships/chart" Target="../charts/chart23.xml"/><Relationship Id="rId4" Type="http://schemas.openxmlformats.org/officeDocument/2006/relationships/chart" Target="../charts/chart17.xml"/><Relationship Id="rId9" Type="http://schemas.openxmlformats.org/officeDocument/2006/relationships/chart" Target="../charts/chart2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24</xdr:row>
      <xdr:rowOff>142875</xdr:rowOff>
    </xdr:from>
    <xdr:to>
      <xdr:col>13</xdr:col>
      <xdr:colOff>288925</xdr:colOff>
      <xdr:row>39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1906CC-B017-483A-B7DD-E650BDE03F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595312</xdr:colOff>
      <xdr:row>28</xdr:row>
      <xdr:rowOff>23812</xdr:rowOff>
    </xdr:from>
    <xdr:to>
      <xdr:col>24</xdr:col>
      <xdr:colOff>166686</xdr:colOff>
      <xdr:row>39</xdr:row>
      <xdr:rowOff>278605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D3CDDA89-C9A8-487C-B7DE-DF7FC13DAE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0.06976</cdr:x>
      <cdr:y>0.72253</cdr:y>
    </cdr:from>
    <cdr:to>
      <cdr:x>0.82966</cdr:x>
      <cdr:y>0.72318</cdr:y>
    </cdr:to>
    <cdr:sp macro="" textlink="">
      <cdr:nvSpPr>
        <cdr:cNvPr id="7" name="Straight Connector 6"/>
        <cdr:cNvSpPr/>
      </cdr:nvSpPr>
      <cdr:spPr>
        <a:xfrm xmlns:a="http://schemas.openxmlformats.org/drawingml/2006/main" flipV="1">
          <a:off x="545525" y="2059468"/>
          <a:ext cx="5942437" cy="1852"/>
        </a:xfrm>
        <a:prstGeom xmlns:a="http://schemas.openxmlformats.org/drawingml/2006/main" prst="line">
          <a:avLst/>
        </a:prstGeom>
        <a:ln xmlns:a="http://schemas.openxmlformats.org/drawingml/2006/main" w="12700" cap="rnd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0.06553</cdr:x>
      <cdr:y>0.71642</cdr:y>
    </cdr:from>
    <cdr:to>
      <cdr:x>0.75194</cdr:x>
      <cdr:y>0.71935</cdr:y>
    </cdr:to>
    <cdr:sp macro="" textlink="">
      <cdr:nvSpPr>
        <cdr:cNvPr id="3" name="Straight Connector 6">
          <a:extLst xmlns:a="http://schemas.openxmlformats.org/drawingml/2006/main">
            <a:ext uri="{FF2B5EF4-FFF2-40B4-BE49-F238E27FC236}">
              <a16:creationId xmlns:a16="http://schemas.microsoft.com/office/drawing/2014/main" id="{97CA4A65-0927-492A-9FF7-29BA84D26AEB}"/>
            </a:ext>
          </a:extLst>
        </cdr:cNvPr>
        <cdr:cNvSpPr/>
      </cdr:nvSpPr>
      <cdr:spPr>
        <a:xfrm xmlns:a="http://schemas.openxmlformats.org/drawingml/2006/main">
          <a:off x="503238" y="1683808"/>
          <a:ext cx="5271293" cy="6880"/>
        </a:xfrm>
        <a:prstGeom xmlns:a="http://schemas.openxmlformats.org/drawingml/2006/main" prst="line">
          <a:avLst/>
        </a:prstGeom>
        <a:ln xmlns:a="http://schemas.openxmlformats.org/drawingml/2006/main" w="12700" cap="rnd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285750</xdr:colOff>
      <xdr:row>66</xdr:row>
      <xdr:rowOff>71437</xdr:rowOff>
    </xdr:from>
    <xdr:to>
      <xdr:col>17</xdr:col>
      <xdr:colOff>485775</xdr:colOff>
      <xdr:row>76</xdr:row>
      <xdr:rowOff>114300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F54F7B41-4F5E-4786-AD4D-F991C14AEE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295275</xdr:colOff>
      <xdr:row>77</xdr:row>
      <xdr:rowOff>9526</xdr:rowOff>
    </xdr:from>
    <xdr:to>
      <xdr:col>17</xdr:col>
      <xdr:colOff>514350</xdr:colOff>
      <xdr:row>90</xdr:row>
      <xdr:rowOff>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60B293C2-9CD9-4F6A-A780-50FB4BFB06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285750</xdr:colOff>
      <xdr:row>107</xdr:row>
      <xdr:rowOff>71437</xdr:rowOff>
    </xdr:from>
    <xdr:to>
      <xdr:col>17</xdr:col>
      <xdr:colOff>485775</xdr:colOff>
      <xdr:row>117</xdr:row>
      <xdr:rowOff>114300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3D1412A-4F3C-45AE-8B45-2ED16BF05C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295275</xdr:colOff>
      <xdr:row>118</xdr:row>
      <xdr:rowOff>9526</xdr:rowOff>
    </xdr:from>
    <xdr:to>
      <xdr:col>17</xdr:col>
      <xdr:colOff>514350</xdr:colOff>
      <xdr:row>131</xdr:row>
      <xdr:rowOff>0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F5EE5D6F-F9ED-4DEB-BBB5-BC52CBD478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285750</xdr:colOff>
      <xdr:row>148</xdr:row>
      <xdr:rowOff>71437</xdr:rowOff>
    </xdr:from>
    <xdr:to>
      <xdr:col>17</xdr:col>
      <xdr:colOff>485775</xdr:colOff>
      <xdr:row>158</xdr:row>
      <xdr:rowOff>114300</xdr:rowOff>
    </xdr:to>
    <xdr:graphicFrame macro="">
      <xdr:nvGraphicFramePr>
        <xdr:cNvPr id="6" name="Diagram 5">
          <a:extLst>
            <a:ext uri="{FF2B5EF4-FFF2-40B4-BE49-F238E27FC236}">
              <a16:creationId xmlns:a16="http://schemas.microsoft.com/office/drawing/2014/main" id="{14D44019-27CA-4F48-9E79-614B8FD16D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295275</xdr:colOff>
      <xdr:row>159</xdr:row>
      <xdr:rowOff>9526</xdr:rowOff>
    </xdr:from>
    <xdr:to>
      <xdr:col>17</xdr:col>
      <xdr:colOff>514350</xdr:colOff>
      <xdr:row>172</xdr:row>
      <xdr:rowOff>0</xdr:rowOff>
    </xdr:to>
    <xdr:graphicFrame macro="">
      <xdr:nvGraphicFramePr>
        <xdr:cNvPr id="7" name="Diagram 6">
          <a:extLst>
            <a:ext uri="{FF2B5EF4-FFF2-40B4-BE49-F238E27FC236}">
              <a16:creationId xmlns:a16="http://schemas.microsoft.com/office/drawing/2014/main" id="{86AAA8A2-22E1-4929-B805-209E6870E5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285750</xdr:colOff>
      <xdr:row>189</xdr:row>
      <xdr:rowOff>71437</xdr:rowOff>
    </xdr:from>
    <xdr:to>
      <xdr:col>17</xdr:col>
      <xdr:colOff>485775</xdr:colOff>
      <xdr:row>199</xdr:row>
      <xdr:rowOff>114300</xdr:rowOff>
    </xdr:to>
    <xdr:graphicFrame macro="">
      <xdr:nvGraphicFramePr>
        <xdr:cNvPr id="8" name="Diagram 7">
          <a:extLst>
            <a:ext uri="{FF2B5EF4-FFF2-40B4-BE49-F238E27FC236}">
              <a16:creationId xmlns:a16="http://schemas.microsoft.com/office/drawing/2014/main" id="{AC111A3F-0E6B-447B-9820-7A1C58DEC3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295275</xdr:colOff>
      <xdr:row>200</xdr:row>
      <xdr:rowOff>9526</xdr:rowOff>
    </xdr:from>
    <xdr:to>
      <xdr:col>17</xdr:col>
      <xdr:colOff>514350</xdr:colOff>
      <xdr:row>213</xdr:row>
      <xdr:rowOff>0</xdr:rowOff>
    </xdr:to>
    <xdr:graphicFrame macro="">
      <xdr:nvGraphicFramePr>
        <xdr:cNvPr id="9" name="Diagram 8">
          <a:extLst>
            <a:ext uri="{FF2B5EF4-FFF2-40B4-BE49-F238E27FC236}">
              <a16:creationId xmlns:a16="http://schemas.microsoft.com/office/drawing/2014/main" id="{5B7F141A-519D-4471-B35A-9E7E0AF047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285750</xdr:colOff>
      <xdr:row>230</xdr:row>
      <xdr:rowOff>71437</xdr:rowOff>
    </xdr:from>
    <xdr:to>
      <xdr:col>17</xdr:col>
      <xdr:colOff>485775</xdr:colOff>
      <xdr:row>240</xdr:row>
      <xdr:rowOff>114300</xdr:rowOff>
    </xdr:to>
    <xdr:graphicFrame macro="">
      <xdr:nvGraphicFramePr>
        <xdr:cNvPr id="10" name="Diagram 9">
          <a:extLst>
            <a:ext uri="{FF2B5EF4-FFF2-40B4-BE49-F238E27FC236}">
              <a16:creationId xmlns:a16="http://schemas.microsoft.com/office/drawing/2014/main" id="{AF8AFE63-B8DF-4085-B288-1DFDBA29F9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295275</xdr:colOff>
      <xdr:row>241</xdr:row>
      <xdr:rowOff>9526</xdr:rowOff>
    </xdr:from>
    <xdr:to>
      <xdr:col>17</xdr:col>
      <xdr:colOff>514350</xdr:colOff>
      <xdr:row>254</xdr:row>
      <xdr:rowOff>0</xdr:rowOff>
    </xdr:to>
    <xdr:graphicFrame macro="">
      <xdr:nvGraphicFramePr>
        <xdr:cNvPr id="11" name="Diagram 10">
          <a:extLst>
            <a:ext uri="{FF2B5EF4-FFF2-40B4-BE49-F238E27FC236}">
              <a16:creationId xmlns:a16="http://schemas.microsoft.com/office/drawing/2014/main" id="{4F4FD064-30B7-455D-BF62-3BFD9642F8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</xdr:col>
      <xdr:colOff>285750</xdr:colOff>
      <xdr:row>4</xdr:row>
      <xdr:rowOff>0</xdr:rowOff>
    </xdr:from>
    <xdr:to>
      <xdr:col>10</xdr:col>
      <xdr:colOff>285751</xdr:colOff>
      <xdr:row>14</xdr:row>
      <xdr:rowOff>111125</xdr:rowOff>
    </xdr:to>
    <xdr:graphicFrame macro="">
      <xdr:nvGraphicFramePr>
        <xdr:cNvPr id="13" name="Diagram 12">
          <a:extLst>
            <a:ext uri="{FF2B5EF4-FFF2-40B4-BE49-F238E27FC236}">
              <a16:creationId xmlns:a16="http://schemas.microsoft.com/office/drawing/2014/main" id="{794C877A-FF77-4303-BEE1-6CF8DC3163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285750</xdr:colOff>
      <xdr:row>60</xdr:row>
      <xdr:rowOff>71437</xdr:rowOff>
    </xdr:from>
    <xdr:to>
      <xdr:col>17</xdr:col>
      <xdr:colOff>485775</xdr:colOff>
      <xdr:row>70</xdr:row>
      <xdr:rowOff>114300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EA3524E0-C132-4B95-890B-751097B57F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295275</xdr:colOff>
      <xdr:row>71</xdr:row>
      <xdr:rowOff>9526</xdr:rowOff>
    </xdr:from>
    <xdr:to>
      <xdr:col>17</xdr:col>
      <xdr:colOff>514350</xdr:colOff>
      <xdr:row>84</xdr:row>
      <xdr:rowOff>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1E88F167-54EA-4323-8954-4FC652B2BB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285750</xdr:colOff>
      <xdr:row>101</xdr:row>
      <xdr:rowOff>71437</xdr:rowOff>
    </xdr:from>
    <xdr:to>
      <xdr:col>17</xdr:col>
      <xdr:colOff>485775</xdr:colOff>
      <xdr:row>111</xdr:row>
      <xdr:rowOff>114300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4028B4DB-B110-46E5-BDD9-CF7459F79D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295275</xdr:colOff>
      <xdr:row>112</xdr:row>
      <xdr:rowOff>9526</xdr:rowOff>
    </xdr:from>
    <xdr:to>
      <xdr:col>17</xdr:col>
      <xdr:colOff>514350</xdr:colOff>
      <xdr:row>125</xdr:row>
      <xdr:rowOff>0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A5D6212B-6DC0-44E5-BFBE-818F8CAF5D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285750</xdr:colOff>
      <xdr:row>142</xdr:row>
      <xdr:rowOff>71437</xdr:rowOff>
    </xdr:from>
    <xdr:to>
      <xdr:col>17</xdr:col>
      <xdr:colOff>485775</xdr:colOff>
      <xdr:row>152</xdr:row>
      <xdr:rowOff>114300</xdr:rowOff>
    </xdr:to>
    <xdr:graphicFrame macro="">
      <xdr:nvGraphicFramePr>
        <xdr:cNvPr id="6" name="Diagram 5">
          <a:extLst>
            <a:ext uri="{FF2B5EF4-FFF2-40B4-BE49-F238E27FC236}">
              <a16:creationId xmlns:a16="http://schemas.microsoft.com/office/drawing/2014/main" id="{9F916307-7C16-4DB9-8EE1-19E0BBB0E7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295275</xdr:colOff>
      <xdr:row>153</xdr:row>
      <xdr:rowOff>9526</xdr:rowOff>
    </xdr:from>
    <xdr:to>
      <xdr:col>17</xdr:col>
      <xdr:colOff>514350</xdr:colOff>
      <xdr:row>166</xdr:row>
      <xdr:rowOff>0</xdr:rowOff>
    </xdr:to>
    <xdr:graphicFrame macro="">
      <xdr:nvGraphicFramePr>
        <xdr:cNvPr id="7" name="Diagram 6">
          <a:extLst>
            <a:ext uri="{FF2B5EF4-FFF2-40B4-BE49-F238E27FC236}">
              <a16:creationId xmlns:a16="http://schemas.microsoft.com/office/drawing/2014/main" id="{5B94AE24-D190-4A76-9E8C-1E9281B30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285750</xdr:colOff>
      <xdr:row>183</xdr:row>
      <xdr:rowOff>71437</xdr:rowOff>
    </xdr:from>
    <xdr:to>
      <xdr:col>17</xdr:col>
      <xdr:colOff>485775</xdr:colOff>
      <xdr:row>193</xdr:row>
      <xdr:rowOff>114300</xdr:rowOff>
    </xdr:to>
    <xdr:graphicFrame macro="">
      <xdr:nvGraphicFramePr>
        <xdr:cNvPr id="8" name="Diagram 7">
          <a:extLst>
            <a:ext uri="{FF2B5EF4-FFF2-40B4-BE49-F238E27FC236}">
              <a16:creationId xmlns:a16="http://schemas.microsoft.com/office/drawing/2014/main" id="{58D995DC-A8F3-4753-B457-6D76B65CE8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295275</xdr:colOff>
      <xdr:row>194</xdr:row>
      <xdr:rowOff>9526</xdr:rowOff>
    </xdr:from>
    <xdr:to>
      <xdr:col>17</xdr:col>
      <xdr:colOff>514350</xdr:colOff>
      <xdr:row>207</xdr:row>
      <xdr:rowOff>0</xdr:rowOff>
    </xdr:to>
    <xdr:graphicFrame macro="">
      <xdr:nvGraphicFramePr>
        <xdr:cNvPr id="9" name="Diagram 8">
          <a:extLst>
            <a:ext uri="{FF2B5EF4-FFF2-40B4-BE49-F238E27FC236}">
              <a16:creationId xmlns:a16="http://schemas.microsoft.com/office/drawing/2014/main" id="{5E3B29AA-F1BD-4F5E-A699-7BDE727C6B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285750</xdr:colOff>
      <xdr:row>224</xdr:row>
      <xdr:rowOff>71437</xdr:rowOff>
    </xdr:from>
    <xdr:to>
      <xdr:col>17</xdr:col>
      <xdr:colOff>485775</xdr:colOff>
      <xdr:row>234</xdr:row>
      <xdr:rowOff>114300</xdr:rowOff>
    </xdr:to>
    <xdr:graphicFrame macro="">
      <xdr:nvGraphicFramePr>
        <xdr:cNvPr id="10" name="Diagram 9">
          <a:extLst>
            <a:ext uri="{FF2B5EF4-FFF2-40B4-BE49-F238E27FC236}">
              <a16:creationId xmlns:a16="http://schemas.microsoft.com/office/drawing/2014/main" id="{22AD68AB-EE8D-450A-B7CF-070AC9EA8B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295275</xdr:colOff>
      <xdr:row>235</xdr:row>
      <xdr:rowOff>9526</xdr:rowOff>
    </xdr:from>
    <xdr:to>
      <xdr:col>17</xdr:col>
      <xdr:colOff>514350</xdr:colOff>
      <xdr:row>248</xdr:row>
      <xdr:rowOff>0</xdr:rowOff>
    </xdr:to>
    <xdr:graphicFrame macro="">
      <xdr:nvGraphicFramePr>
        <xdr:cNvPr id="11" name="Diagram 10">
          <a:extLst>
            <a:ext uri="{FF2B5EF4-FFF2-40B4-BE49-F238E27FC236}">
              <a16:creationId xmlns:a16="http://schemas.microsoft.com/office/drawing/2014/main" id="{6D0B9D10-900D-4E6E-A74A-D94410A7D8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</xdr:col>
      <xdr:colOff>658812</xdr:colOff>
      <xdr:row>2</xdr:row>
      <xdr:rowOff>80961</xdr:rowOff>
    </xdr:from>
    <xdr:to>
      <xdr:col>6</xdr:col>
      <xdr:colOff>404812</xdr:colOff>
      <xdr:row>20</xdr:row>
      <xdr:rowOff>15874</xdr:rowOff>
    </xdr:to>
    <xdr:graphicFrame macro="">
      <xdr:nvGraphicFramePr>
        <xdr:cNvPr id="27" name="Diagram 26">
          <a:extLst>
            <a:ext uri="{FF2B5EF4-FFF2-40B4-BE49-F238E27FC236}">
              <a16:creationId xmlns:a16="http://schemas.microsoft.com/office/drawing/2014/main" id="{FAF12E29-C6DD-43A5-8E42-793D10A15E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29</xdr:col>
      <xdr:colOff>138545</xdr:colOff>
      <xdr:row>0</xdr:row>
      <xdr:rowOff>0</xdr:rowOff>
    </xdr:from>
    <xdr:to>
      <xdr:col>35</xdr:col>
      <xdr:colOff>363682</xdr:colOff>
      <xdr:row>4</xdr:row>
      <xdr:rowOff>69273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4B1D74C1-2C3C-4D4E-9B7B-D13DF5AC78ED}"/>
            </a:ext>
          </a:extLst>
        </xdr:cNvPr>
        <xdr:cNvSpPr txBox="1"/>
      </xdr:nvSpPr>
      <xdr:spPr>
        <a:xfrm>
          <a:off x="24262772" y="0"/>
          <a:ext cx="3861955" cy="86590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We use the EU</a:t>
          </a:r>
          <a:r>
            <a:rPr lang="en-US" sz="1100" baseline="0"/>
            <a:t> energy balance for 2018. Source: Eurostat. </a:t>
          </a:r>
        </a:p>
        <a:p>
          <a:r>
            <a:rPr lang="en-US" sz="1100" baseline="0"/>
            <a:t>For Renewable electricity we consider the RE share in power production.</a:t>
          </a:r>
          <a:endParaRPr lang="en-DK" sz="1100"/>
        </a:p>
      </xdr:txBody>
    </xdr:sp>
    <xdr:clientData/>
  </xdr:twoCellAnchor>
  <xdr:twoCellAnchor>
    <xdr:from>
      <xdr:col>33</xdr:col>
      <xdr:colOff>278110</xdr:colOff>
      <xdr:row>5</xdr:row>
      <xdr:rowOff>186425</xdr:rowOff>
    </xdr:from>
    <xdr:to>
      <xdr:col>41</xdr:col>
      <xdr:colOff>25129</xdr:colOff>
      <xdr:row>23</xdr:row>
      <xdr:rowOff>52065</xdr:rowOff>
    </xdr:to>
    <xdr:graphicFrame macro="">
      <xdr:nvGraphicFramePr>
        <xdr:cNvPr id="15" name="Diagram 26">
          <a:extLst>
            <a:ext uri="{FF2B5EF4-FFF2-40B4-BE49-F238E27FC236}">
              <a16:creationId xmlns:a16="http://schemas.microsoft.com/office/drawing/2014/main" id="{8BF0B903-A055-4EE3-AC2B-A1AE48E634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24</xdr:row>
      <xdr:rowOff>142875</xdr:rowOff>
    </xdr:from>
    <xdr:to>
      <xdr:col>13</xdr:col>
      <xdr:colOff>229054</xdr:colOff>
      <xdr:row>39</xdr:row>
      <xdr:rowOff>119743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AA8FD0-E76F-416F-9D8D-2847086AD5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654844</xdr:colOff>
      <xdr:row>22</xdr:row>
      <xdr:rowOff>134540</xdr:rowOff>
    </xdr:from>
    <xdr:to>
      <xdr:col>25</xdr:col>
      <xdr:colOff>0</xdr:colOff>
      <xdr:row>37</xdr:row>
      <xdr:rowOff>8334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3DEEAB9-47B6-4DA0-AC74-76FB3F6B31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dm\EAEA\1932%20Nordic%20Clean%20Energy%20Progress%20-%20Dokumenter\KDM%20rod\&#198;ndret%20af%20KDM%20Figure%2001_12%20Electricity%20generation%20in%20the%20Nordic%20countries,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TP2016 Figure 1_12"/>
      <sheetName val="Data iea"/>
    </sheetNames>
    <sheetDataSet>
      <sheetData sheetId="0">
        <row r="15">
          <cell r="C15" t="str">
            <v>TWh</v>
          </cell>
        </row>
      </sheetData>
      <sheetData sheetId="1">
        <row r="33">
          <cell r="I33">
            <v>0</v>
          </cell>
        </row>
        <row r="47">
          <cell r="I47">
            <v>0</v>
          </cell>
        </row>
        <row r="61">
          <cell r="I61">
            <v>0</v>
          </cell>
        </row>
        <row r="75">
          <cell r="I75">
            <v>0</v>
          </cell>
        </row>
        <row r="89">
          <cell r="I89">
            <v>5068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artina.malmberg@cortus.se" TargetMode="External"/><Relationship Id="rId1" Type="http://schemas.openxmlformats.org/officeDocument/2006/relationships/hyperlink" Target="mailto:bjorn.halldorsson@sorpa.i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028E6-05E5-46F9-8166-9471BBCD16C2}">
  <dimension ref="A1:C10"/>
  <sheetViews>
    <sheetView topLeftCell="A4" workbookViewId="0">
      <selection activeCell="C6" sqref="C6"/>
    </sheetView>
  </sheetViews>
  <sheetFormatPr defaultRowHeight="15" x14ac:dyDescent="0.25"/>
  <cols>
    <col min="1" max="1" width="8.28515625" customWidth="1"/>
    <col min="2" max="2" width="43.140625" bestFit="1" customWidth="1"/>
    <col min="3" max="3" width="57.5703125" customWidth="1"/>
  </cols>
  <sheetData>
    <row r="1" spans="1:3" x14ac:dyDescent="0.25">
      <c r="A1" s="67" t="s">
        <v>126</v>
      </c>
      <c r="B1" s="67"/>
      <c r="C1" s="67"/>
    </row>
    <row r="2" spans="1:3" x14ac:dyDescent="0.25">
      <c r="A2" s="68"/>
      <c r="B2" s="27" t="s">
        <v>123</v>
      </c>
      <c r="C2" s="27"/>
    </row>
    <row r="3" spans="1:3" x14ac:dyDescent="0.25">
      <c r="A3" s="71" t="s">
        <v>134</v>
      </c>
      <c r="B3" t="s">
        <v>130</v>
      </c>
    </row>
    <row r="4" spans="1:3" x14ac:dyDescent="0.25">
      <c r="A4" s="69" t="s">
        <v>135</v>
      </c>
      <c r="B4" s="66" t="s">
        <v>124</v>
      </c>
      <c r="C4" s="93" t="s">
        <v>125</v>
      </c>
    </row>
    <row r="5" spans="1:3" x14ac:dyDescent="0.25">
      <c r="A5" s="70" t="s">
        <v>137</v>
      </c>
      <c r="B5" t="s">
        <v>132</v>
      </c>
      <c r="C5" t="s">
        <v>130</v>
      </c>
    </row>
    <row r="6" spans="1:3" x14ac:dyDescent="0.25">
      <c r="A6" s="70" t="s">
        <v>136</v>
      </c>
      <c r="B6" t="s">
        <v>133</v>
      </c>
      <c r="C6" t="s">
        <v>133</v>
      </c>
    </row>
    <row r="7" spans="1:3" x14ac:dyDescent="0.25">
      <c r="A7" s="70"/>
      <c r="B7" t="s">
        <v>127</v>
      </c>
      <c r="C7" t="s">
        <v>129</v>
      </c>
    </row>
    <row r="8" spans="1:3" x14ac:dyDescent="0.25">
      <c r="A8" s="70"/>
      <c r="B8" t="s">
        <v>131</v>
      </c>
      <c r="C8" t="s">
        <v>128</v>
      </c>
    </row>
    <row r="9" spans="1:3" x14ac:dyDescent="0.25">
      <c r="A9" s="70" t="s">
        <v>163</v>
      </c>
      <c r="B9" t="s">
        <v>164</v>
      </c>
      <c r="C9" t="s">
        <v>164</v>
      </c>
    </row>
    <row r="10" spans="1:3" x14ac:dyDescent="0.25">
      <c r="A10" s="70"/>
      <c r="B10" s="42" t="s">
        <v>149</v>
      </c>
      <c r="C10" t="s">
        <v>148</v>
      </c>
    </row>
  </sheetData>
  <hyperlinks>
    <hyperlink ref="C7" r:id="rId1" display="bjorn.halldorsson@sorpa.is" xr:uid="{BA9A60BC-68DF-4062-8DAB-AC56CBA88422}"/>
    <hyperlink ref="B8" r:id="rId2" display="martina.malmberg@cortus.se" xr:uid="{D31AC5BA-6CEC-4EE2-89DF-66A96B144791}"/>
  </hyperlinks>
  <pageMargins left="0.7" right="0.7" top="0.75" bottom="0.75" header="0.3" footer="0.3"/>
  <pageSetup paperSize="9" orientation="portrait" horizontalDpi="300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120C8-8C77-4357-9BCB-7283F902CB54}">
  <dimension ref="B1:AN104"/>
  <sheetViews>
    <sheetView tabSelected="1" zoomScale="85" zoomScaleNormal="85" zoomScalePageLayoutView="200" workbookViewId="0">
      <selection activeCell="E15" sqref="E15"/>
    </sheetView>
  </sheetViews>
  <sheetFormatPr defaultColWidth="8.85546875" defaultRowHeight="15" x14ac:dyDescent="0.25"/>
  <cols>
    <col min="1" max="1" width="3.42578125" style="45" customWidth="1"/>
    <col min="2" max="2" width="18.7109375" style="45" customWidth="1"/>
    <col min="3" max="3" width="8.85546875" style="45"/>
    <col min="4" max="4" width="22" style="45" bestFit="1" customWidth="1"/>
    <col min="5" max="13" width="8.85546875" style="45"/>
    <col min="14" max="14" width="24.140625" style="46" customWidth="1"/>
    <col min="15" max="15" width="17" style="45" customWidth="1"/>
    <col min="16" max="16" width="8.85546875" style="45"/>
    <col min="17" max="17" width="15.42578125" style="45" customWidth="1"/>
    <col min="18" max="26" width="8.85546875" style="45"/>
    <col min="27" max="27" width="8.85546875" style="46"/>
    <col min="28" max="39" width="8.85546875" style="45"/>
    <col min="40" max="40" width="8.85546875" style="46"/>
    <col min="41" max="16384" width="8.85546875" style="45"/>
  </cols>
  <sheetData>
    <row r="1" spans="2:40" s="44" customFormat="1" ht="35.25" customHeight="1" x14ac:dyDescent="0.25">
      <c r="B1" s="43" t="str">
        <f>C7</f>
        <v xml:space="preserve">Nordic Primary energy supply, 2013 and 2050 </v>
      </c>
      <c r="N1" s="43"/>
      <c r="AA1" s="43"/>
      <c r="AN1" s="43"/>
    </row>
    <row r="2" spans="2:40" x14ac:dyDescent="0.25"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</row>
    <row r="3" spans="2:40" ht="21" x14ac:dyDescent="0.35">
      <c r="B3" s="47" t="s">
        <v>86</v>
      </c>
    </row>
    <row r="4" spans="2:40" ht="21" x14ac:dyDescent="0.35">
      <c r="B4" s="47"/>
    </row>
    <row r="5" spans="2:40" x14ac:dyDescent="0.25">
      <c r="B5" s="46" t="s">
        <v>87</v>
      </c>
      <c r="C5" s="45">
        <v>1</v>
      </c>
    </row>
    <row r="6" spans="2:40" x14ac:dyDescent="0.25">
      <c r="B6" s="46" t="s">
        <v>88</v>
      </c>
      <c r="C6" s="45">
        <v>5</v>
      </c>
    </row>
    <row r="7" spans="2:40" x14ac:dyDescent="0.25">
      <c r="B7" s="46" t="s">
        <v>89</v>
      </c>
      <c r="C7" s="64" t="s">
        <v>108</v>
      </c>
    </row>
    <row r="8" spans="2:40" x14ac:dyDescent="0.25">
      <c r="B8" s="46" t="s">
        <v>90</v>
      </c>
      <c r="C8" s="45" t="s">
        <v>109</v>
      </c>
    </row>
    <row r="9" spans="2:40" x14ac:dyDescent="0.25">
      <c r="B9" s="46"/>
    </row>
    <row r="10" spans="2:40" x14ac:dyDescent="0.25">
      <c r="B10" s="46" t="s">
        <v>91</v>
      </c>
    </row>
    <row r="11" spans="2:40" x14ac:dyDescent="0.25">
      <c r="B11" s="46" t="s">
        <v>92</v>
      </c>
    </row>
    <row r="12" spans="2:40" ht="23.25" x14ac:dyDescent="0.35">
      <c r="B12" s="46"/>
      <c r="L12" s="48"/>
    </row>
    <row r="13" spans="2:40" x14ac:dyDescent="0.25">
      <c r="B13" s="46" t="s">
        <v>93</v>
      </c>
    </row>
    <row r="14" spans="2:40" x14ac:dyDescent="0.25">
      <c r="B14" s="46" t="s">
        <v>94</v>
      </c>
    </row>
    <row r="15" spans="2:40" x14ac:dyDescent="0.25">
      <c r="B15" s="46" t="s">
        <v>95</v>
      </c>
      <c r="C15" s="45" t="s">
        <v>98</v>
      </c>
    </row>
    <row r="16" spans="2:40" x14ac:dyDescent="0.25">
      <c r="B16" s="46"/>
    </row>
    <row r="17" spans="2:38" x14ac:dyDescent="0.25">
      <c r="B17" s="46"/>
    </row>
    <row r="18" spans="2:38" x14ac:dyDescent="0.25">
      <c r="B18" s="46"/>
      <c r="C18" s="46"/>
    </row>
    <row r="19" spans="2:38" x14ac:dyDescent="0.25">
      <c r="B19" s="46"/>
      <c r="C19" s="46"/>
    </row>
    <row r="20" spans="2:38" ht="23.25" x14ac:dyDescent="0.35">
      <c r="B20" s="48" t="s">
        <v>96</v>
      </c>
      <c r="C20" s="46"/>
    </row>
    <row r="21" spans="2:38" x14ac:dyDescent="0.25">
      <c r="B21" s="46"/>
      <c r="C21" s="46"/>
    </row>
    <row r="22" spans="2:38" x14ac:dyDescent="0.25">
      <c r="B22" s="46"/>
      <c r="V22" s="49"/>
      <c r="W22" s="49"/>
    </row>
    <row r="23" spans="2:38" x14ac:dyDescent="0.25">
      <c r="B23" s="50"/>
      <c r="C23" s="50"/>
      <c r="D23" s="50"/>
      <c r="E23" s="50"/>
      <c r="F23" s="50"/>
      <c r="G23" s="50"/>
      <c r="H23" s="50"/>
      <c r="V23" s="49"/>
      <c r="W23" s="49"/>
    </row>
    <row r="24" spans="2:38" x14ac:dyDescent="0.25">
      <c r="B24" s="50"/>
      <c r="C24" s="50"/>
      <c r="D24" s="50"/>
      <c r="E24" s="50"/>
      <c r="F24" s="50"/>
      <c r="G24" s="50"/>
      <c r="H24" s="50"/>
      <c r="V24" s="49"/>
      <c r="W24" s="49"/>
    </row>
    <row r="25" spans="2:38" x14ac:dyDescent="0.25">
      <c r="B25" s="50"/>
      <c r="C25" s="50"/>
      <c r="D25" s="50"/>
      <c r="E25" s="50"/>
      <c r="F25" s="50"/>
      <c r="G25" s="50"/>
      <c r="H25" s="50"/>
      <c r="V25" s="49"/>
      <c r="W25" s="49"/>
    </row>
    <row r="26" spans="2:38" x14ac:dyDescent="0.25">
      <c r="B26" s="50"/>
      <c r="C26" s="50"/>
      <c r="D26" s="50"/>
      <c r="E26" s="50"/>
      <c r="F26" s="50"/>
      <c r="G26" s="50"/>
      <c r="H26" s="50"/>
      <c r="V26" s="49"/>
      <c r="W26" s="49"/>
      <c r="X26" s="46"/>
      <c r="Y26" s="46"/>
    </row>
    <row r="27" spans="2:38" x14ac:dyDescent="0.25">
      <c r="B27" s="50"/>
      <c r="C27" s="50"/>
      <c r="D27" s="50"/>
      <c r="E27" s="50"/>
      <c r="F27" s="50"/>
      <c r="G27" s="50"/>
      <c r="H27" s="50"/>
      <c r="V27" s="49"/>
      <c r="W27" s="49"/>
      <c r="X27" s="46"/>
      <c r="Y27" s="46"/>
    </row>
    <row r="28" spans="2:38" ht="15.75" x14ac:dyDescent="0.25">
      <c r="B28" s="50"/>
      <c r="C28" s="50"/>
      <c r="D28" s="50"/>
      <c r="E28" s="50"/>
      <c r="F28" s="50"/>
      <c r="G28" s="50"/>
      <c r="H28" s="50"/>
      <c r="N28" s="51"/>
      <c r="V28" s="49"/>
      <c r="W28" s="49"/>
      <c r="AA28" s="51"/>
    </row>
    <row r="29" spans="2:38" s="46" customFormat="1" x14ac:dyDescent="0.25">
      <c r="B29" s="50"/>
      <c r="C29" s="50"/>
      <c r="D29" s="50"/>
      <c r="E29" s="50"/>
      <c r="F29" s="50"/>
      <c r="G29" s="50"/>
      <c r="H29" s="50"/>
      <c r="V29" s="49"/>
      <c r="W29" s="49"/>
      <c r="AA29" s="45"/>
    </row>
    <row r="30" spans="2:38" x14ac:dyDescent="0.25">
      <c r="B30" s="50"/>
      <c r="C30" s="50"/>
      <c r="D30" s="50"/>
      <c r="E30" s="50"/>
      <c r="F30" s="50"/>
      <c r="G30" s="50"/>
      <c r="H30" s="50"/>
      <c r="N30" s="52"/>
      <c r="V30" s="49"/>
      <c r="W30" s="49"/>
      <c r="X30" s="53"/>
      <c r="Y30" s="53"/>
      <c r="AA30" s="52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</row>
    <row r="31" spans="2:38" x14ac:dyDescent="0.25">
      <c r="B31" s="50"/>
      <c r="C31" s="50"/>
      <c r="D31" s="50"/>
      <c r="E31" s="50"/>
      <c r="F31" s="50"/>
      <c r="G31" s="50"/>
      <c r="H31" s="50"/>
      <c r="N31" s="52"/>
      <c r="V31" s="49"/>
      <c r="W31" s="49"/>
      <c r="X31" s="53"/>
      <c r="Y31" s="53"/>
      <c r="AA31" s="52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</row>
    <row r="32" spans="2:38" x14ac:dyDescent="0.25">
      <c r="B32" s="50"/>
      <c r="C32" s="50"/>
      <c r="D32" s="50"/>
      <c r="E32" s="50"/>
      <c r="F32" s="50"/>
      <c r="G32" s="50"/>
      <c r="H32" s="50"/>
      <c r="N32" s="52"/>
      <c r="V32" s="49"/>
      <c r="W32" s="49"/>
      <c r="X32" s="53"/>
      <c r="Y32" s="53"/>
      <c r="AA32" s="52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</row>
    <row r="33" spans="2:38" x14ac:dyDescent="0.25">
      <c r="B33" s="50"/>
      <c r="C33" s="50"/>
      <c r="D33" s="50"/>
      <c r="E33" s="50"/>
      <c r="F33" s="50"/>
      <c r="G33" s="50"/>
      <c r="H33" s="50"/>
      <c r="N33" s="52"/>
      <c r="V33" s="49"/>
      <c r="W33" s="49"/>
      <c r="X33" s="53"/>
      <c r="Y33" s="53"/>
      <c r="AA33" s="52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</row>
    <row r="34" spans="2:38" x14ac:dyDescent="0.25">
      <c r="B34" s="50"/>
      <c r="C34" s="50"/>
      <c r="D34" s="50"/>
      <c r="E34" s="50"/>
      <c r="F34" s="50"/>
      <c r="G34" s="50"/>
      <c r="H34" s="50"/>
      <c r="N34" s="52"/>
      <c r="V34" s="49"/>
      <c r="W34" s="49"/>
      <c r="X34" s="53"/>
      <c r="Y34" s="53"/>
      <c r="AA34" s="52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</row>
    <row r="35" spans="2:38" x14ac:dyDescent="0.25">
      <c r="B35" s="50"/>
      <c r="C35" s="50"/>
      <c r="D35" s="50"/>
      <c r="E35" s="50"/>
      <c r="F35" s="50"/>
      <c r="G35" s="50"/>
      <c r="H35" s="50"/>
      <c r="N35" s="52"/>
      <c r="V35" s="49"/>
      <c r="W35" s="49"/>
      <c r="X35" s="53"/>
      <c r="Y35" s="53"/>
      <c r="AA35" s="52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</row>
    <row r="36" spans="2:38" x14ac:dyDescent="0.25">
      <c r="B36" s="50"/>
      <c r="C36" s="50"/>
      <c r="D36" s="50"/>
      <c r="E36" s="50"/>
      <c r="F36" s="50"/>
      <c r="G36" s="50"/>
      <c r="H36" s="50"/>
      <c r="N36" s="52"/>
      <c r="V36" s="49"/>
      <c r="W36" s="49"/>
      <c r="X36" s="53"/>
      <c r="Y36" s="53"/>
      <c r="AA36" s="52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</row>
    <row r="37" spans="2:38" x14ac:dyDescent="0.25">
      <c r="B37" s="50"/>
      <c r="C37" s="50"/>
      <c r="D37" s="50"/>
      <c r="E37" s="50"/>
      <c r="F37" s="50"/>
      <c r="G37" s="50"/>
      <c r="H37" s="50"/>
      <c r="N37" s="52"/>
      <c r="O37" s="49"/>
      <c r="P37" s="49"/>
      <c r="Q37" s="49"/>
      <c r="R37" s="49"/>
      <c r="S37" s="49"/>
      <c r="T37" s="49"/>
      <c r="U37" s="49"/>
      <c r="V37" s="49"/>
      <c r="W37" s="49"/>
      <c r="X37" s="53"/>
      <c r="Y37" s="53"/>
      <c r="AA37" s="52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</row>
    <row r="38" spans="2:38" x14ac:dyDescent="0.25">
      <c r="N38" s="52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AA38" s="52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</row>
    <row r="39" spans="2:38" x14ac:dyDescent="0.25">
      <c r="N39" s="52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AA39" s="52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</row>
    <row r="40" spans="2:38" ht="23.25" x14ac:dyDescent="0.35">
      <c r="B40" s="48" t="s">
        <v>97</v>
      </c>
      <c r="C40" s="55"/>
      <c r="N40" s="52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AA40" s="52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</row>
    <row r="41" spans="2:38" x14ac:dyDescent="0.25">
      <c r="C41" s="46">
        <v>2013</v>
      </c>
      <c r="D41" s="46">
        <v>2050</v>
      </c>
      <c r="E41" s="46"/>
      <c r="G41" s="46"/>
      <c r="H41" s="46"/>
      <c r="I41" s="46"/>
      <c r="J41" s="46"/>
      <c r="K41" s="46"/>
      <c r="N41" s="45"/>
      <c r="Q41" s="65" t="s">
        <v>111</v>
      </c>
      <c r="R41" s="53"/>
      <c r="S41" s="53"/>
      <c r="T41" s="53"/>
      <c r="U41" s="53"/>
      <c r="V41" s="53"/>
      <c r="W41" s="53"/>
      <c r="X41" s="53"/>
      <c r="Y41" s="53"/>
      <c r="AA41" s="52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</row>
    <row r="42" spans="2:38" x14ac:dyDescent="0.25">
      <c r="B42" s="46"/>
      <c r="C42" s="46"/>
      <c r="D42" s="65" t="s">
        <v>110</v>
      </c>
      <c r="E42" s="65" t="s">
        <v>111</v>
      </c>
      <c r="G42" s="46"/>
      <c r="H42" s="65"/>
      <c r="I42" s="65"/>
      <c r="J42" s="46"/>
      <c r="K42" s="46"/>
      <c r="O42" s="46">
        <v>2013</v>
      </c>
      <c r="P42" s="46">
        <v>2018</v>
      </c>
      <c r="Q42" s="46">
        <v>2050</v>
      </c>
      <c r="R42" s="53"/>
      <c r="S42" s="53"/>
      <c r="T42" s="53"/>
      <c r="U42" s="53"/>
      <c r="V42" s="53"/>
      <c r="W42" s="53"/>
      <c r="X42" s="53"/>
      <c r="Y42" s="53"/>
      <c r="AA42" s="52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</row>
    <row r="43" spans="2:38" x14ac:dyDescent="0.25">
      <c r="B43" s="54" t="s">
        <v>112</v>
      </c>
      <c r="C43" s="54">
        <v>474.68787030000004</v>
      </c>
      <c r="D43" s="54">
        <v>217.01698833649621</v>
      </c>
      <c r="E43" s="54">
        <v>85.481810670660124</v>
      </c>
      <c r="G43" s="54"/>
      <c r="H43" s="54"/>
      <c r="I43" s="54"/>
      <c r="J43" s="54"/>
      <c r="K43" s="54"/>
      <c r="N43" s="54" t="s">
        <v>116</v>
      </c>
      <c r="O43" s="54">
        <v>6.3443417760000216</v>
      </c>
      <c r="P43" s="194">
        <f>(449.2+1714.2-872.7-1633)*0.041868</f>
        <v>-14.331416399999998</v>
      </c>
      <c r="Q43" s="54">
        <v>-274.25905922682921</v>
      </c>
      <c r="R43" s="53"/>
      <c r="S43" s="53"/>
      <c r="T43" s="53"/>
      <c r="U43" s="53"/>
      <c r="V43" s="53"/>
      <c r="W43" s="53"/>
      <c r="X43" s="53"/>
      <c r="Y43" s="53"/>
      <c r="AA43" s="52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</row>
    <row r="44" spans="2:38" x14ac:dyDescent="0.25">
      <c r="B44" s="54" t="s">
        <v>113</v>
      </c>
      <c r="C44" s="54">
        <v>1081.3880148120002</v>
      </c>
      <c r="D44" s="54">
        <v>1457.8458446551267</v>
      </c>
      <c r="E44" s="54">
        <v>1606.4396238004865</v>
      </c>
      <c r="G44" s="54"/>
      <c r="H44" s="54"/>
      <c r="I44" s="54"/>
      <c r="J44" s="54"/>
      <c r="K44" s="54"/>
      <c r="N44" s="54" t="s">
        <v>113</v>
      </c>
      <c r="O44" s="54">
        <v>1081.3880148120002</v>
      </c>
      <c r="P44" s="190">
        <f>D85+D74</f>
        <v>1242.2570544000002</v>
      </c>
      <c r="Q44" s="54">
        <v>1606.4396238004865</v>
      </c>
      <c r="R44" s="53"/>
      <c r="S44" s="53"/>
      <c r="T44" s="53"/>
      <c r="U44" s="53"/>
      <c r="V44" s="53"/>
      <c r="W44" s="53"/>
      <c r="X44" s="53"/>
      <c r="Y44" s="53"/>
      <c r="AA44" s="52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</row>
    <row r="45" spans="2:38" x14ac:dyDescent="0.25">
      <c r="B45" s="54" t="s">
        <v>114</v>
      </c>
      <c r="C45" s="54">
        <v>287.31672165600008</v>
      </c>
      <c r="D45" s="54">
        <v>937.14715385911813</v>
      </c>
      <c r="E45" s="54">
        <v>889.00806146772152</v>
      </c>
      <c r="G45" s="54"/>
      <c r="H45" s="54"/>
      <c r="I45" s="54"/>
      <c r="J45" s="54"/>
      <c r="K45" s="54"/>
      <c r="N45" s="54" t="s">
        <v>114</v>
      </c>
      <c r="O45" s="54">
        <v>287.31672165600008</v>
      </c>
      <c r="P45" s="190">
        <f>D83+D86+D84</f>
        <v>330.13755360000005</v>
      </c>
      <c r="Q45" s="54">
        <v>889.00806146772152</v>
      </c>
      <c r="R45" s="53"/>
      <c r="S45" s="54"/>
      <c r="T45" s="54"/>
      <c r="U45" s="54"/>
      <c r="V45" s="53"/>
      <c r="W45" s="53"/>
      <c r="X45" s="53"/>
      <c r="Y45" s="53"/>
      <c r="AA45" s="52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</row>
    <row r="46" spans="2:38" x14ac:dyDescent="0.25">
      <c r="B46" s="54" t="s">
        <v>115</v>
      </c>
      <c r="C46" s="54">
        <v>538.42080527999997</v>
      </c>
      <c r="D46" s="54">
        <v>375.52552444304456</v>
      </c>
      <c r="E46" s="54">
        <v>261.26514432740407</v>
      </c>
      <c r="G46" s="54"/>
      <c r="H46" s="54"/>
      <c r="I46" s="54"/>
      <c r="J46" s="54"/>
      <c r="K46" s="54"/>
      <c r="N46" s="54" t="s">
        <v>117</v>
      </c>
      <c r="O46" s="54">
        <v>776.12687769600018</v>
      </c>
      <c r="P46" s="190">
        <f>D82</f>
        <v>821.29106159999992</v>
      </c>
      <c r="Q46" s="54">
        <v>940.9392412953049</v>
      </c>
      <c r="R46" s="53"/>
      <c r="S46" s="53"/>
      <c r="T46" s="53">
        <f>SUM(O44:O46)</f>
        <v>2144.8316141640003</v>
      </c>
      <c r="U46" s="53">
        <f>SUM(P44:P46)</f>
        <v>2393.6856696000004</v>
      </c>
      <c r="V46" s="53">
        <f>U46-T46</f>
        <v>248.85405543600018</v>
      </c>
      <c r="W46" s="53"/>
      <c r="X46" s="53"/>
      <c r="Y46" s="53"/>
      <c r="AA46" s="52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</row>
    <row r="47" spans="2:38" x14ac:dyDescent="0.25">
      <c r="B47" s="54" t="s">
        <v>116</v>
      </c>
      <c r="C47" s="54">
        <v>6.3443417760000216</v>
      </c>
      <c r="D47" s="54">
        <v>-359.27491104558567</v>
      </c>
      <c r="E47" s="54">
        <v>-274.25905922682921</v>
      </c>
      <c r="G47" s="54"/>
      <c r="H47" s="54"/>
      <c r="I47" s="54"/>
      <c r="J47" s="54"/>
      <c r="K47" s="54"/>
      <c r="N47" s="54" t="s">
        <v>119</v>
      </c>
      <c r="O47" s="54">
        <v>982.68232075200012</v>
      </c>
      <c r="P47" s="190">
        <f>D73</f>
        <v>928.25961480000001</v>
      </c>
      <c r="Q47" s="54">
        <v>346.795051461936</v>
      </c>
      <c r="R47" s="53"/>
      <c r="S47" s="53"/>
      <c r="T47" s="53">
        <f>SUM(O47:O50)</f>
        <v>3882.8524713839997</v>
      </c>
      <c r="U47" s="53">
        <f>SUM(P47:P50)</f>
        <v>3258.1258920000005</v>
      </c>
      <c r="V47" s="53">
        <f>U47-T47</f>
        <v>-624.72657938399925</v>
      </c>
      <c r="W47" s="53"/>
      <c r="X47" s="53"/>
      <c r="Y47" s="53"/>
      <c r="AA47" s="52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</row>
    <row r="48" spans="2:38" x14ac:dyDescent="0.25">
      <c r="B48" s="54" t="s">
        <v>117</v>
      </c>
      <c r="C48" s="54">
        <v>776.12687769600018</v>
      </c>
      <c r="D48" s="54">
        <v>924.74912614604273</v>
      </c>
      <c r="E48" s="54">
        <v>940.9392412953049</v>
      </c>
      <c r="G48" s="54"/>
      <c r="H48" s="54"/>
      <c r="I48" s="54"/>
      <c r="J48" s="54"/>
      <c r="K48" s="54"/>
      <c r="N48" s="54" t="s">
        <v>115</v>
      </c>
      <c r="O48" s="54">
        <v>538.42080527999997</v>
      </c>
      <c r="P48" s="190">
        <f>D72</f>
        <v>459.73994760000005</v>
      </c>
      <c r="Q48" s="54">
        <v>261.26514432740407</v>
      </c>
      <c r="R48" s="53"/>
      <c r="S48" s="53"/>
      <c r="T48" s="53"/>
      <c r="U48" s="53"/>
      <c r="V48" s="53"/>
      <c r="W48" s="53"/>
      <c r="X48" s="53"/>
      <c r="Y48" s="53"/>
      <c r="AA48" s="52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</row>
    <row r="49" spans="2:40" x14ac:dyDescent="0.25">
      <c r="B49" s="54" t="s">
        <v>118</v>
      </c>
      <c r="C49" s="54">
        <v>1887.0614750519994</v>
      </c>
      <c r="D49" s="54">
        <v>1309.6229054623534</v>
      </c>
      <c r="E49" s="54">
        <v>424.54348223565091</v>
      </c>
      <c r="G49" s="54"/>
      <c r="H49" s="54"/>
      <c r="I49" s="54"/>
      <c r="J49" s="54"/>
      <c r="K49" s="54"/>
      <c r="N49" s="54" t="s">
        <v>118</v>
      </c>
      <c r="O49" s="54">
        <v>1887.0614750519994</v>
      </c>
      <c r="P49" s="190">
        <f>D71</f>
        <v>1559.645802</v>
      </c>
      <c r="Q49" s="54">
        <v>424.54348223565091</v>
      </c>
      <c r="R49" s="53"/>
      <c r="S49" s="53"/>
      <c r="T49" s="53"/>
      <c r="U49" s="53"/>
      <c r="V49" s="53"/>
      <c r="W49" s="53"/>
      <c r="X49" s="53"/>
      <c r="Y49" s="53"/>
      <c r="AA49" s="52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</row>
    <row r="50" spans="2:40" x14ac:dyDescent="0.25">
      <c r="B50" s="54" t="s">
        <v>119</v>
      </c>
      <c r="C50" s="54">
        <v>982.68232075200012</v>
      </c>
      <c r="D50" s="54">
        <v>513.12486893591199</v>
      </c>
      <c r="E50" s="54">
        <v>346.795051461936</v>
      </c>
      <c r="G50" s="54"/>
      <c r="H50" s="54"/>
      <c r="I50" s="54"/>
      <c r="J50" s="54"/>
      <c r="K50" s="54"/>
      <c r="N50" s="54" t="s">
        <v>112</v>
      </c>
      <c r="O50" s="54">
        <v>474.68787030000004</v>
      </c>
      <c r="P50" s="190">
        <f>D70</f>
        <v>310.48052760000007</v>
      </c>
      <c r="Q50" s="54">
        <v>85.481810670660124</v>
      </c>
      <c r="R50" s="53"/>
      <c r="S50" s="53"/>
      <c r="T50" s="53"/>
      <c r="U50" s="53"/>
      <c r="V50" s="53"/>
      <c r="W50" s="53"/>
      <c r="X50" s="53"/>
      <c r="Y50" s="53"/>
      <c r="AA50" s="52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</row>
    <row r="51" spans="2:40" x14ac:dyDescent="0.25">
      <c r="B51" s="54"/>
      <c r="C51" s="54"/>
      <c r="D51" s="54"/>
      <c r="E51" s="54"/>
      <c r="F51" s="54"/>
      <c r="G51" s="54"/>
      <c r="H51" s="54"/>
      <c r="I51" s="54"/>
      <c r="J51" s="54"/>
      <c r="K51" s="54"/>
      <c r="P51" s="191">
        <f>SUM(P43:P50)/SUM(O43:O50)</f>
        <v>0.93428133677191461</v>
      </c>
      <c r="Q51" s="53"/>
      <c r="R51" s="53"/>
      <c r="S51" s="53"/>
      <c r="T51" s="53"/>
      <c r="U51" s="53"/>
      <c r="V51" s="53"/>
      <c r="W51" s="53"/>
      <c r="X51" s="53"/>
      <c r="Y51" s="53"/>
      <c r="AA51" s="52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</row>
    <row r="52" spans="2:40" x14ac:dyDescent="0.25">
      <c r="B52" s="46"/>
      <c r="C52" s="54"/>
      <c r="D52" s="54"/>
      <c r="E52" s="54"/>
      <c r="F52" s="54"/>
      <c r="G52" s="54"/>
      <c r="H52" s="54"/>
      <c r="I52" s="54"/>
      <c r="J52" s="54"/>
      <c r="K52" s="54"/>
      <c r="Q52" s="53"/>
      <c r="R52" s="53"/>
      <c r="S52" s="53"/>
      <c r="T52" s="53"/>
      <c r="U52" s="53"/>
      <c r="V52" s="53"/>
      <c r="W52" s="53"/>
      <c r="X52" s="53"/>
      <c r="Y52" s="53"/>
      <c r="AA52" s="52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</row>
    <row r="53" spans="2:40" x14ac:dyDescent="0.25">
      <c r="B53" s="46" t="s">
        <v>168</v>
      </c>
      <c r="Q53" s="53"/>
      <c r="R53" s="53"/>
      <c r="S53" s="53"/>
      <c r="T53" s="53"/>
      <c r="U53" s="53"/>
      <c r="V53" s="53"/>
      <c r="W53" s="53"/>
      <c r="X53" s="53"/>
      <c r="Y53" s="53"/>
      <c r="AA53" s="52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</row>
    <row r="54" spans="2:40" x14ac:dyDescent="0.25">
      <c r="B54" s="46" t="s">
        <v>157</v>
      </c>
      <c r="C54" s="46"/>
      <c r="D54" s="46"/>
      <c r="E54" s="46"/>
      <c r="F54" s="46" t="s">
        <v>159</v>
      </c>
      <c r="G54" s="46"/>
      <c r="H54" s="46"/>
      <c r="I54" s="46"/>
      <c r="J54" s="46" t="s">
        <v>160</v>
      </c>
      <c r="K54" s="46"/>
      <c r="L54" s="46"/>
      <c r="M54" s="46"/>
      <c r="N54" s="46" t="s">
        <v>162</v>
      </c>
      <c r="O54" s="46"/>
      <c r="P54" s="46"/>
      <c r="Q54" s="46" t="s">
        <v>161</v>
      </c>
      <c r="AA54" s="45"/>
      <c r="AN54" s="45"/>
    </row>
    <row r="55" spans="2:40" x14ac:dyDescent="0.25">
      <c r="B55" s="54" t="s">
        <v>116</v>
      </c>
      <c r="C55" s="54"/>
      <c r="F55" s="54" t="s">
        <v>116</v>
      </c>
      <c r="G55" s="54"/>
      <c r="J55" s="54" t="s">
        <v>116</v>
      </c>
      <c r="K55" s="54"/>
      <c r="N55" s="54" t="s">
        <v>116</v>
      </c>
      <c r="O55" s="188">
        <v>1049.1831470335339</v>
      </c>
      <c r="Q55" s="54" t="s">
        <v>116</v>
      </c>
      <c r="R55" s="54"/>
      <c r="U55" s="54"/>
      <c r="V55" s="54"/>
      <c r="AA55" s="45"/>
      <c r="AN55" s="45"/>
    </row>
    <row r="56" spans="2:40" x14ac:dyDescent="0.25">
      <c r="B56" s="54" t="s">
        <v>113</v>
      </c>
      <c r="C56" s="54"/>
      <c r="F56" s="54" t="s">
        <v>113</v>
      </c>
      <c r="G56" s="54"/>
      <c r="J56" s="54" t="s">
        <v>113</v>
      </c>
      <c r="K56" s="54"/>
      <c r="N56" s="54" t="s">
        <v>113</v>
      </c>
      <c r="O56" s="54"/>
      <c r="Q56" s="54" t="s">
        <v>113</v>
      </c>
      <c r="R56" s="54"/>
      <c r="U56" s="54"/>
      <c r="V56" s="54"/>
      <c r="AA56" s="45"/>
      <c r="AN56" s="45"/>
    </row>
    <row r="57" spans="2:40" x14ac:dyDescent="0.25">
      <c r="B57" s="54" t="s">
        <v>114</v>
      </c>
      <c r="C57" s="54"/>
      <c r="F57" s="54" t="s">
        <v>114</v>
      </c>
      <c r="G57" s="54"/>
      <c r="J57" s="54" t="s">
        <v>114</v>
      </c>
      <c r="K57" s="54"/>
      <c r="N57" s="54" t="s">
        <v>114</v>
      </c>
      <c r="O57" s="54"/>
      <c r="Q57" s="54" t="s">
        <v>114</v>
      </c>
      <c r="R57" s="54"/>
      <c r="U57" s="54"/>
      <c r="V57" s="54"/>
      <c r="AA57" s="45"/>
      <c r="AN57" s="45"/>
    </row>
    <row r="58" spans="2:40" x14ac:dyDescent="0.25">
      <c r="B58" s="54" t="s">
        <v>117</v>
      </c>
      <c r="C58" s="54"/>
      <c r="F58" s="54" t="s">
        <v>117</v>
      </c>
      <c r="G58" s="54"/>
      <c r="J58" s="54" t="s">
        <v>117</v>
      </c>
      <c r="K58" s="54"/>
      <c r="N58" s="54" t="s">
        <v>117</v>
      </c>
      <c r="O58" s="54"/>
      <c r="Q58" s="54" t="s">
        <v>117</v>
      </c>
      <c r="R58" s="54"/>
      <c r="U58" s="54"/>
      <c r="V58" s="54"/>
      <c r="AA58" s="45"/>
      <c r="AN58" s="45"/>
    </row>
    <row r="59" spans="2:40" x14ac:dyDescent="0.25">
      <c r="B59" s="54" t="s">
        <v>119</v>
      </c>
      <c r="C59" s="54"/>
      <c r="F59" s="54" t="s">
        <v>119</v>
      </c>
      <c r="G59" s="54"/>
      <c r="J59" s="54" t="s">
        <v>119</v>
      </c>
      <c r="K59" s="54"/>
      <c r="N59" s="54" t="s">
        <v>119</v>
      </c>
      <c r="O59" s="54"/>
      <c r="Q59" s="54" t="s">
        <v>119</v>
      </c>
      <c r="R59" s="54"/>
      <c r="U59" s="54"/>
      <c r="V59" s="54"/>
      <c r="AA59" s="45"/>
      <c r="AN59" s="45"/>
    </row>
    <row r="60" spans="2:40" x14ac:dyDescent="0.25">
      <c r="B60" s="54" t="s">
        <v>115</v>
      </c>
      <c r="C60" s="54"/>
      <c r="F60" s="54" t="s">
        <v>115</v>
      </c>
      <c r="G60" s="54"/>
      <c r="J60" s="54" t="s">
        <v>115</v>
      </c>
      <c r="K60" s="54"/>
      <c r="N60" s="54" t="s">
        <v>115</v>
      </c>
      <c r="O60" s="54"/>
      <c r="Q60" s="54" t="s">
        <v>115</v>
      </c>
      <c r="R60" s="54"/>
      <c r="U60" s="54"/>
      <c r="V60" s="54"/>
      <c r="AA60" s="45"/>
      <c r="AN60" s="45"/>
    </row>
    <row r="61" spans="2:40" x14ac:dyDescent="0.25">
      <c r="B61" s="54" t="s">
        <v>118</v>
      </c>
      <c r="C61" s="54"/>
      <c r="F61" s="54" t="s">
        <v>118</v>
      </c>
      <c r="G61" s="54"/>
      <c r="J61" s="54" t="s">
        <v>118</v>
      </c>
      <c r="K61" s="54"/>
      <c r="N61" s="54" t="s">
        <v>118</v>
      </c>
      <c r="O61" s="54"/>
      <c r="Q61" s="54" t="s">
        <v>118</v>
      </c>
      <c r="R61" s="54"/>
      <c r="U61" s="54"/>
      <c r="V61" s="54"/>
      <c r="AA61" s="45"/>
      <c r="AN61" s="45"/>
    </row>
    <row r="62" spans="2:40" x14ac:dyDescent="0.25">
      <c r="B62" s="54" t="s">
        <v>112</v>
      </c>
      <c r="C62" s="54"/>
      <c r="F62" s="54" t="s">
        <v>112</v>
      </c>
      <c r="G62" s="54"/>
      <c r="J62" s="54" t="s">
        <v>112</v>
      </c>
      <c r="K62" s="54"/>
      <c r="N62" s="54" t="s">
        <v>112</v>
      </c>
      <c r="O62" s="54"/>
      <c r="Q62" s="54" t="s">
        <v>112</v>
      </c>
      <c r="R62" s="54"/>
      <c r="U62" s="54"/>
      <c r="V62" s="54"/>
      <c r="AA62" s="45"/>
      <c r="AN62" s="45"/>
    </row>
    <row r="63" spans="2:40" x14ac:dyDescent="0.25">
      <c r="C63" s="55"/>
      <c r="N63" s="45"/>
      <c r="AA63" s="45"/>
      <c r="AN63" s="45"/>
    </row>
    <row r="64" spans="2:40" x14ac:dyDescent="0.25">
      <c r="C64" s="55"/>
      <c r="N64" s="45"/>
      <c r="AA64" s="45"/>
      <c r="AN64" s="45"/>
    </row>
    <row r="65" spans="2:40" x14ac:dyDescent="0.25">
      <c r="B65" s="46" t="s">
        <v>190</v>
      </c>
      <c r="C65" s="55"/>
      <c r="N65" s="45"/>
      <c r="AA65" s="45"/>
      <c r="AN65" s="45"/>
    </row>
    <row r="66" spans="2:40" x14ac:dyDescent="0.25">
      <c r="B66" s="189"/>
      <c r="O66" s="46"/>
      <c r="P66" s="46"/>
    </row>
    <row r="67" spans="2:40" x14ac:dyDescent="0.25">
      <c r="B67" s="45" t="s">
        <v>169</v>
      </c>
      <c r="O67" s="46"/>
      <c r="P67" s="46"/>
    </row>
    <row r="68" spans="2:40" x14ac:dyDescent="0.25">
      <c r="C68" s="45" t="s">
        <v>170</v>
      </c>
      <c r="D68" s="45" t="s">
        <v>170</v>
      </c>
      <c r="E68" s="45" t="s">
        <v>171</v>
      </c>
      <c r="O68" s="46"/>
      <c r="P68" s="46"/>
    </row>
    <row r="69" spans="2:40" x14ac:dyDescent="0.25">
      <c r="C69" s="45" t="s">
        <v>172</v>
      </c>
      <c r="D69" s="45" t="s">
        <v>173</v>
      </c>
      <c r="E69" s="45" t="s">
        <v>174</v>
      </c>
      <c r="O69" s="46"/>
      <c r="P69" s="46"/>
    </row>
    <row r="70" spans="2:40" x14ac:dyDescent="0.25">
      <c r="B70" s="45" t="s">
        <v>175</v>
      </c>
      <c r="C70" s="190">
        <v>7415.7000000000007</v>
      </c>
      <c r="D70" s="190">
        <v>310.48052760000007</v>
      </c>
      <c r="E70" s="192">
        <v>5.3645448271571541E-2</v>
      </c>
      <c r="O70" s="46"/>
      <c r="P70" s="46"/>
    </row>
    <row r="71" spans="2:40" x14ac:dyDescent="0.25">
      <c r="B71" s="45" t="s">
        <v>176</v>
      </c>
      <c r="C71" s="190">
        <v>37251.5</v>
      </c>
      <c r="D71" s="190">
        <v>1559.645802</v>
      </c>
      <c r="E71" s="192">
        <v>0.26947872976097298</v>
      </c>
      <c r="O71" s="46"/>
      <c r="P71" s="46"/>
    </row>
    <row r="72" spans="2:40" x14ac:dyDescent="0.25">
      <c r="B72" s="45" t="s">
        <v>177</v>
      </c>
      <c r="C72" s="190">
        <v>10980.7</v>
      </c>
      <c r="D72" s="190">
        <v>459.73994760000005</v>
      </c>
      <c r="E72" s="192">
        <v>7.9434790220160686E-2</v>
      </c>
      <c r="O72" s="46"/>
      <c r="P72" s="46"/>
    </row>
    <row r="73" spans="2:40" x14ac:dyDescent="0.25">
      <c r="B73" s="45" t="s">
        <v>119</v>
      </c>
      <c r="C73" s="190">
        <v>22171.1</v>
      </c>
      <c r="D73" s="190">
        <v>928.25961480000001</v>
      </c>
      <c r="E73" s="192">
        <v>0.16038655800178536</v>
      </c>
      <c r="O73" s="46"/>
      <c r="P73" s="46"/>
    </row>
    <row r="74" spans="2:40" x14ac:dyDescent="0.25">
      <c r="B74" s="45" t="s">
        <v>178</v>
      </c>
      <c r="C74" s="190">
        <v>1748.6</v>
      </c>
      <c r="D74" s="190">
        <v>73.2103848</v>
      </c>
      <c r="E74" s="192">
        <v>1.2649437119580078E-2</v>
      </c>
      <c r="G74" s="45" t="s">
        <v>179</v>
      </c>
      <c r="O74" s="46"/>
      <c r="P74" s="46"/>
    </row>
    <row r="75" spans="2:40" x14ac:dyDescent="0.25">
      <c r="B75" s="45" t="s">
        <v>180</v>
      </c>
      <c r="C75" s="190">
        <v>58667.8</v>
      </c>
      <c r="D75" s="190">
        <v>2456.3034504000002</v>
      </c>
      <c r="E75" s="192">
        <v>0.42440503662592943</v>
      </c>
      <c r="G75" s="45" t="s">
        <v>181</v>
      </c>
      <c r="O75" s="46"/>
      <c r="P75" s="46"/>
    </row>
    <row r="76" spans="2:40" x14ac:dyDescent="0.25">
      <c r="B76" s="45" t="s">
        <v>182</v>
      </c>
      <c r="C76" s="190">
        <v>138235.4</v>
      </c>
      <c r="D76" s="190">
        <v>5787.6397272000004</v>
      </c>
      <c r="E76" s="190"/>
      <c r="O76" s="46"/>
      <c r="P76" s="46"/>
    </row>
    <row r="77" spans="2:40" x14ac:dyDescent="0.25">
      <c r="O77" s="46"/>
      <c r="P77" s="46"/>
    </row>
    <row r="78" spans="2:40" x14ac:dyDescent="0.25">
      <c r="B78" s="45" t="s">
        <v>183</v>
      </c>
      <c r="O78" s="46"/>
      <c r="P78" s="46"/>
    </row>
    <row r="79" spans="2:40" x14ac:dyDescent="0.25">
      <c r="C79" s="45" t="s">
        <v>170</v>
      </c>
      <c r="D79" s="45" t="s">
        <v>170</v>
      </c>
      <c r="E79" s="45" t="s">
        <v>171</v>
      </c>
      <c r="O79" s="46"/>
      <c r="P79" s="46"/>
    </row>
    <row r="80" spans="2:40" x14ac:dyDescent="0.25">
      <c r="C80" s="45" t="s">
        <v>172</v>
      </c>
      <c r="D80" s="45" t="s">
        <v>173</v>
      </c>
      <c r="E80" s="45" t="s">
        <v>174</v>
      </c>
      <c r="O80" s="46"/>
      <c r="P80" s="46"/>
    </row>
    <row r="81" spans="2:16" x14ac:dyDescent="0.25">
      <c r="B81" s="45" t="s">
        <v>184</v>
      </c>
      <c r="C81" s="190">
        <v>58667.8</v>
      </c>
      <c r="D81" s="190">
        <v>2456.3034504000002</v>
      </c>
      <c r="O81" s="46"/>
      <c r="P81" s="46"/>
    </row>
    <row r="82" spans="2:16" x14ac:dyDescent="0.25">
      <c r="B82" s="45" t="s">
        <v>185</v>
      </c>
      <c r="C82" s="190">
        <v>19616.199999999997</v>
      </c>
      <c r="D82" s="190">
        <v>821.29106159999992</v>
      </c>
      <c r="E82" s="192">
        <v>0.14190431683924667</v>
      </c>
      <c r="O82" s="46"/>
      <c r="P82" s="46"/>
    </row>
    <row r="83" spans="2:16" x14ac:dyDescent="0.25">
      <c r="B83" s="45" t="s">
        <v>186</v>
      </c>
      <c r="C83" s="190">
        <v>3460.1</v>
      </c>
      <c r="D83" s="190">
        <v>144.86746680000002</v>
      </c>
      <c r="E83" s="192">
        <v>2.5030491466006537E-2</v>
      </c>
      <c r="O83" s="46"/>
      <c r="P83" s="46"/>
    </row>
    <row r="84" spans="2:16" x14ac:dyDescent="0.25">
      <c r="B84" s="45" t="s">
        <v>187</v>
      </c>
      <c r="C84" s="190">
        <v>203.8</v>
      </c>
      <c r="D84" s="190">
        <v>8.532698400000001</v>
      </c>
      <c r="E84" s="192">
        <v>1.4742967430918564E-3</v>
      </c>
      <c r="G84" s="45" t="s">
        <v>179</v>
      </c>
      <c r="O84" s="46"/>
      <c r="P84" s="46"/>
    </row>
    <row r="85" spans="2:16" x14ac:dyDescent="0.25">
      <c r="B85" s="45" t="s">
        <v>188</v>
      </c>
      <c r="C85" s="190">
        <v>27922.200000000004</v>
      </c>
      <c r="D85" s="190">
        <v>1169.0466696000003</v>
      </c>
      <c r="E85" s="192">
        <v>0.20199022826280391</v>
      </c>
      <c r="G85" s="45" t="s">
        <v>181</v>
      </c>
      <c r="O85" s="46"/>
      <c r="P85" s="46"/>
    </row>
    <row r="86" spans="2:16" x14ac:dyDescent="0.25">
      <c r="B86" s="45" t="s">
        <v>189</v>
      </c>
      <c r="C86" s="190">
        <v>4221.3</v>
      </c>
      <c r="D86" s="190">
        <v>176.73738840000001</v>
      </c>
      <c r="E86" s="192">
        <v>3.0537040439713708E-2</v>
      </c>
      <c r="O86" s="46"/>
      <c r="P86" s="46"/>
    </row>
    <row r="87" spans="2:16" x14ac:dyDescent="0.25">
      <c r="D87" s="193"/>
      <c r="O87" s="46"/>
      <c r="P87" s="46"/>
    </row>
    <row r="88" spans="2:16" x14ac:dyDescent="0.25">
      <c r="O88" s="46"/>
      <c r="P88" s="46"/>
    </row>
    <row r="89" spans="2:16" x14ac:dyDescent="0.25">
      <c r="O89" s="46"/>
      <c r="P89" s="46"/>
    </row>
    <row r="90" spans="2:16" x14ac:dyDescent="0.25">
      <c r="O90" s="46"/>
      <c r="P90" s="46"/>
    </row>
    <row r="91" spans="2:16" x14ac:dyDescent="0.25">
      <c r="O91" s="46"/>
      <c r="P91" s="46"/>
    </row>
    <row r="92" spans="2:16" x14ac:dyDescent="0.25">
      <c r="O92" s="46"/>
      <c r="P92" s="46"/>
    </row>
    <row r="93" spans="2:16" x14ac:dyDescent="0.25">
      <c r="O93" s="46"/>
      <c r="P93" s="46"/>
    </row>
    <row r="94" spans="2:16" x14ac:dyDescent="0.25">
      <c r="O94" s="46"/>
      <c r="P94" s="46"/>
    </row>
    <row r="95" spans="2:16" x14ac:dyDescent="0.25">
      <c r="O95" s="46"/>
      <c r="P95" s="46"/>
    </row>
    <row r="96" spans="2:16" x14ac:dyDescent="0.25">
      <c r="O96" s="46"/>
      <c r="P96" s="46"/>
    </row>
    <row r="97" spans="15:16" x14ac:dyDescent="0.25">
      <c r="O97" s="46"/>
      <c r="P97" s="46"/>
    </row>
    <row r="98" spans="15:16" x14ac:dyDescent="0.25">
      <c r="O98" s="46"/>
      <c r="P98" s="46"/>
    </row>
    <row r="99" spans="15:16" x14ac:dyDescent="0.25">
      <c r="O99" s="46"/>
      <c r="P99" s="46"/>
    </row>
    <row r="100" spans="15:16" x14ac:dyDescent="0.25">
      <c r="O100" s="46"/>
      <c r="P100" s="46"/>
    </row>
    <row r="101" spans="15:16" x14ac:dyDescent="0.25">
      <c r="O101" s="46"/>
      <c r="P101" s="46"/>
    </row>
    <row r="102" spans="15:16" x14ac:dyDescent="0.25">
      <c r="O102" s="46"/>
      <c r="P102" s="46"/>
    </row>
    <row r="103" spans="15:16" x14ac:dyDescent="0.25">
      <c r="O103" s="46"/>
      <c r="P103" s="46"/>
    </row>
    <row r="104" spans="15:16" x14ac:dyDescent="0.25">
      <c r="O104" s="46"/>
      <c r="P104" s="46"/>
    </row>
  </sheetData>
  <pageMargins left="0" right="0" top="0" bottom="0" header="0" footer="0"/>
  <pageSetup scale="9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1410A-71D3-41CF-B719-175257B915C2}">
  <dimension ref="A1:AB254"/>
  <sheetViews>
    <sheetView topLeftCell="A13" zoomScale="80" zoomScaleNormal="80" workbookViewId="0">
      <selection activeCell="M25" sqref="M25"/>
    </sheetView>
  </sheetViews>
  <sheetFormatPr defaultRowHeight="15" x14ac:dyDescent="0.25"/>
  <cols>
    <col min="1" max="1" width="29.42578125" bestFit="1" customWidth="1"/>
    <col min="2" max="2" width="3.7109375" customWidth="1"/>
    <col min="3" max="3" width="38.42578125" customWidth="1"/>
    <col min="4" max="4" width="11.7109375" bestFit="1" customWidth="1"/>
    <col min="5" max="5" width="10.5703125" bestFit="1" customWidth="1"/>
    <col min="6" max="6" width="12" bestFit="1" customWidth="1"/>
    <col min="7" max="11" width="10.5703125" bestFit="1" customWidth="1"/>
    <col min="12" max="12" width="35.85546875" bestFit="1" customWidth="1"/>
    <col min="13" max="13" width="9.5703125" bestFit="1" customWidth="1"/>
    <col min="14" max="14" width="12" bestFit="1" customWidth="1"/>
    <col min="15" max="15" width="13.140625" bestFit="1" customWidth="1"/>
    <col min="16" max="20" width="10.5703125" bestFit="1" customWidth="1"/>
    <col min="21" max="21" width="10.42578125" customWidth="1"/>
    <col min="25" max="25" width="10.85546875" bestFit="1" customWidth="1"/>
    <col min="26" max="26" width="12" bestFit="1" customWidth="1"/>
    <col min="29" max="29" width="35.85546875" bestFit="1" customWidth="1"/>
  </cols>
  <sheetData>
    <row r="1" spans="1:28" x14ac:dyDescent="0.25">
      <c r="A1" s="92" t="s">
        <v>142</v>
      </c>
      <c r="B1" s="92" t="s">
        <v>138</v>
      </c>
    </row>
    <row r="2" spans="1:28" ht="15.75" thickBot="1" x14ac:dyDescent="0.3">
      <c r="T2" s="73"/>
      <c r="U2" s="73"/>
      <c r="V2" s="73"/>
      <c r="W2" s="73"/>
      <c r="X2" s="73"/>
      <c r="Y2" s="73"/>
      <c r="Z2" s="73"/>
      <c r="AA2" s="73"/>
      <c r="AB2" s="73"/>
    </row>
    <row r="3" spans="1:28" x14ac:dyDescent="0.25">
      <c r="C3" s="74"/>
      <c r="D3" s="75"/>
      <c r="E3" s="75"/>
      <c r="F3" s="75"/>
      <c r="G3" s="75"/>
      <c r="H3" s="75"/>
      <c r="I3" s="75"/>
      <c r="J3" s="75"/>
      <c r="K3" s="76"/>
      <c r="T3" s="73"/>
      <c r="U3" s="73"/>
      <c r="V3" s="73"/>
      <c r="W3" s="73"/>
      <c r="X3" s="73"/>
      <c r="Y3" s="73"/>
      <c r="Z3" s="73"/>
      <c r="AA3" s="73"/>
      <c r="AB3" s="73"/>
    </row>
    <row r="4" spans="1:28" x14ac:dyDescent="0.25">
      <c r="C4" s="77"/>
      <c r="D4" s="72"/>
      <c r="E4" s="72"/>
      <c r="F4" s="72"/>
      <c r="G4" s="72"/>
      <c r="H4" s="72"/>
      <c r="I4" s="72"/>
      <c r="J4" s="72"/>
      <c r="K4" s="78"/>
      <c r="T4" s="73"/>
      <c r="U4" s="73"/>
      <c r="V4" s="73"/>
      <c r="W4" s="73"/>
      <c r="X4" s="73"/>
      <c r="Y4" s="73"/>
      <c r="Z4" s="73"/>
      <c r="AA4" s="73"/>
      <c r="AB4" s="73"/>
    </row>
    <row r="5" spans="1:28" x14ac:dyDescent="0.25">
      <c r="C5" s="77"/>
      <c r="D5" s="72"/>
      <c r="E5" s="72"/>
      <c r="F5" s="72"/>
      <c r="G5" s="72"/>
      <c r="H5" s="72"/>
      <c r="I5" s="72"/>
      <c r="J5" s="72"/>
      <c r="K5" s="78"/>
      <c r="T5" s="73"/>
      <c r="U5" s="73"/>
      <c r="V5" s="73"/>
      <c r="W5" s="73"/>
      <c r="X5" s="73"/>
      <c r="Y5" s="73"/>
      <c r="Z5" s="73"/>
      <c r="AA5" s="73"/>
      <c r="AB5" s="73"/>
    </row>
    <row r="6" spans="1:28" x14ac:dyDescent="0.25">
      <c r="C6" s="77"/>
      <c r="D6" s="72"/>
      <c r="E6" s="72"/>
      <c r="F6" s="72"/>
      <c r="G6" s="72"/>
      <c r="H6" s="72"/>
      <c r="I6" s="72"/>
      <c r="J6" s="72"/>
      <c r="K6" s="78"/>
      <c r="T6" s="73"/>
      <c r="U6" s="73"/>
      <c r="V6" s="73"/>
      <c r="W6" s="73"/>
      <c r="X6" s="73"/>
      <c r="Y6" s="73"/>
      <c r="Z6" s="73"/>
      <c r="AA6" s="73"/>
      <c r="AB6" s="73"/>
    </row>
    <row r="7" spans="1:28" x14ac:dyDescent="0.25">
      <c r="C7" s="77"/>
      <c r="D7" s="72"/>
      <c r="E7" s="72"/>
      <c r="F7" s="72"/>
      <c r="G7" s="72"/>
      <c r="H7" s="72"/>
      <c r="I7" s="72"/>
      <c r="J7" s="72"/>
      <c r="K7" s="78"/>
      <c r="T7" s="73"/>
      <c r="U7" s="73"/>
      <c r="V7" s="73"/>
      <c r="W7" s="73"/>
      <c r="X7" s="73"/>
      <c r="Y7" s="73"/>
      <c r="Z7" s="73"/>
      <c r="AA7" s="73"/>
      <c r="AB7" s="73"/>
    </row>
    <row r="8" spans="1:28" x14ac:dyDescent="0.25">
      <c r="C8" s="79"/>
      <c r="D8" s="73"/>
      <c r="E8" s="73"/>
      <c r="F8" s="73"/>
      <c r="G8" s="73"/>
      <c r="H8" s="73"/>
      <c r="I8" s="73"/>
      <c r="J8" s="73"/>
      <c r="K8" s="80"/>
      <c r="T8" s="73"/>
      <c r="U8" s="73"/>
      <c r="V8" s="73"/>
      <c r="W8" s="73"/>
      <c r="X8" s="73"/>
      <c r="Y8" s="73"/>
      <c r="Z8" s="73"/>
      <c r="AA8" s="73"/>
      <c r="AB8" s="73"/>
    </row>
    <row r="9" spans="1:28" x14ac:dyDescent="0.25">
      <c r="C9" s="79"/>
      <c r="D9" s="73"/>
      <c r="E9" s="73"/>
      <c r="F9" s="73"/>
      <c r="G9" s="73"/>
      <c r="H9" s="73"/>
      <c r="I9" s="73"/>
      <c r="J9" s="73"/>
      <c r="K9" s="80"/>
      <c r="T9" s="73"/>
      <c r="U9" s="73"/>
      <c r="V9" s="73"/>
      <c r="W9" s="73"/>
      <c r="X9" s="73"/>
      <c r="Y9" s="73"/>
      <c r="Z9" s="73"/>
      <c r="AA9" s="73"/>
      <c r="AB9" s="73"/>
    </row>
    <row r="10" spans="1:28" x14ac:dyDescent="0.25">
      <c r="C10" s="79"/>
      <c r="D10" s="73"/>
      <c r="E10" s="73"/>
      <c r="F10" s="73"/>
      <c r="G10" s="73"/>
      <c r="H10" s="73"/>
      <c r="I10" s="73"/>
      <c r="J10" s="73"/>
      <c r="K10" s="80"/>
      <c r="T10" s="73"/>
      <c r="U10" s="73"/>
      <c r="V10" s="73"/>
      <c r="W10" s="73"/>
      <c r="X10" s="73"/>
      <c r="Y10" s="73"/>
      <c r="Z10" s="73"/>
      <c r="AA10" s="73"/>
      <c r="AB10" s="73"/>
    </row>
    <row r="11" spans="1:28" x14ac:dyDescent="0.25">
      <c r="C11" s="79"/>
      <c r="D11" s="73"/>
      <c r="E11" s="73"/>
      <c r="F11" s="73"/>
      <c r="G11" s="73"/>
      <c r="H11" s="73"/>
      <c r="I11" s="73"/>
      <c r="J11" s="73"/>
      <c r="K11" s="80"/>
      <c r="T11" s="73"/>
      <c r="U11" s="73"/>
      <c r="V11" s="73"/>
      <c r="W11" s="73"/>
      <c r="X11" s="73"/>
      <c r="Y11" s="73"/>
      <c r="Z11" s="73"/>
      <c r="AA11" s="73"/>
      <c r="AB11" s="73"/>
    </row>
    <row r="12" spans="1:28" x14ac:dyDescent="0.25">
      <c r="C12" s="79"/>
      <c r="D12" s="73"/>
      <c r="E12" s="73"/>
      <c r="F12" s="73"/>
      <c r="G12" s="73"/>
      <c r="H12" s="73"/>
      <c r="I12" s="73"/>
      <c r="J12" s="73"/>
      <c r="K12" s="80"/>
      <c r="T12" s="73"/>
      <c r="U12" s="73"/>
      <c r="V12" s="73"/>
      <c r="W12" s="73"/>
      <c r="X12" s="73"/>
      <c r="Y12" s="73"/>
      <c r="Z12" s="73"/>
      <c r="AA12" s="73"/>
      <c r="AB12" s="73"/>
    </row>
    <row r="13" spans="1:28" x14ac:dyDescent="0.25">
      <c r="C13" s="79"/>
      <c r="D13" s="73"/>
      <c r="E13" s="73"/>
      <c r="F13" s="73"/>
      <c r="G13" s="73"/>
      <c r="H13" s="73"/>
      <c r="I13" s="73"/>
      <c r="J13" s="73"/>
      <c r="K13" s="80"/>
      <c r="T13" s="73"/>
      <c r="U13" s="73"/>
      <c r="V13" s="73"/>
      <c r="W13" s="73"/>
      <c r="X13" s="73"/>
      <c r="Y13" s="73"/>
      <c r="Z13" s="73"/>
      <c r="AA13" s="73"/>
      <c r="AB13" s="73"/>
    </row>
    <row r="14" spans="1:28" x14ac:dyDescent="0.25">
      <c r="C14" s="79"/>
      <c r="D14" s="73"/>
      <c r="E14" s="73"/>
      <c r="F14" s="73"/>
      <c r="G14" s="73"/>
      <c r="H14" s="73"/>
      <c r="I14" s="73"/>
      <c r="J14" s="73"/>
      <c r="K14" s="80"/>
      <c r="T14" s="73"/>
      <c r="U14" s="73"/>
      <c r="V14" s="73"/>
      <c r="W14" s="73"/>
      <c r="X14" s="73"/>
      <c r="Y14" s="73"/>
      <c r="Z14" s="73"/>
      <c r="AA14" s="73"/>
      <c r="AB14" s="73"/>
    </row>
    <row r="15" spans="1:28" ht="15.75" thickBot="1" x14ac:dyDescent="0.3">
      <c r="C15" s="81"/>
      <c r="D15" s="82"/>
      <c r="E15" s="82"/>
      <c r="F15" s="82"/>
      <c r="G15" s="82"/>
      <c r="H15" s="82"/>
      <c r="I15" s="82"/>
      <c r="J15" s="82"/>
      <c r="K15" s="83"/>
      <c r="T15" s="73"/>
      <c r="U15" s="73"/>
      <c r="V15" s="73"/>
      <c r="W15" s="73"/>
      <c r="X15" s="73"/>
      <c r="Y15" s="73"/>
      <c r="Z15" s="73"/>
      <c r="AA15" s="73"/>
      <c r="AB15" s="73"/>
    </row>
    <row r="16" spans="1:28" x14ac:dyDescent="0.25">
      <c r="D16" s="41"/>
      <c r="H16" s="41"/>
      <c r="I16" s="41"/>
      <c r="J16" s="41"/>
      <c r="K16" s="41"/>
      <c r="T16" s="73"/>
      <c r="U16" s="73"/>
      <c r="V16" s="73"/>
      <c r="W16" s="73"/>
      <c r="X16" s="73"/>
      <c r="Y16" s="73"/>
      <c r="Z16" s="73"/>
      <c r="AA16" s="73"/>
      <c r="AB16" s="73"/>
    </row>
    <row r="17" spans="1:28" ht="18.75" x14ac:dyDescent="0.3">
      <c r="A17" s="66" t="s">
        <v>40</v>
      </c>
      <c r="C17" s="33" t="s">
        <v>69</v>
      </c>
      <c r="D17" s="41"/>
      <c r="H17" s="41"/>
      <c r="I17" s="41"/>
      <c r="J17" s="41"/>
      <c r="K17" s="41"/>
      <c r="T17" s="73"/>
      <c r="U17" s="73"/>
      <c r="V17" s="73"/>
      <c r="W17" s="73"/>
      <c r="X17" s="73"/>
      <c r="Y17" s="73"/>
      <c r="Z17" s="73"/>
      <c r="AA17" s="73"/>
      <c r="AB17" s="73"/>
    </row>
    <row r="18" spans="1:28" ht="18.75" x14ac:dyDescent="0.3">
      <c r="C18" s="33"/>
      <c r="D18" s="41"/>
      <c r="H18" s="41"/>
      <c r="I18" s="41"/>
      <c r="J18" s="41"/>
      <c r="K18" s="41"/>
      <c r="T18" s="73"/>
      <c r="U18" s="73"/>
      <c r="V18" s="73"/>
      <c r="W18" s="73"/>
      <c r="X18" s="73"/>
      <c r="Y18" s="73"/>
      <c r="Z18" s="73"/>
      <c r="AA18" s="73"/>
      <c r="AB18" s="73"/>
    </row>
    <row r="19" spans="1:28" x14ac:dyDescent="0.25">
      <c r="C19" s="91" t="s">
        <v>140</v>
      </c>
      <c r="D19" s="62" t="s">
        <v>99</v>
      </c>
      <c r="E19" s="62" t="s">
        <v>82</v>
      </c>
      <c r="F19" s="84" t="s">
        <v>12</v>
      </c>
      <c r="G19" s="91" t="s">
        <v>141</v>
      </c>
      <c r="H19" s="62" t="s">
        <v>99</v>
      </c>
      <c r="I19" s="62" t="s">
        <v>82</v>
      </c>
      <c r="J19" s="84" t="s">
        <v>12</v>
      </c>
      <c r="K19" s="62" t="s">
        <v>121</v>
      </c>
      <c r="T19" s="73"/>
      <c r="U19" s="73"/>
      <c r="V19" s="73"/>
      <c r="W19" s="73"/>
      <c r="X19" s="73"/>
      <c r="Y19" s="73"/>
      <c r="Z19" s="73"/>
      <c r="AA19" s="73"/>
      <c r="AB19" s="73"/>
    </row>
    <row r="20" spans="1:28" x14ac:dyDescent="0.25">
      <c r="C20" s="62" t="s">
        <v>24</v>
      </c>
      <c r="D20" s="63">
        <f>K35</f>
        <v>2132.5451418744624</v>
      </c>
      <c r="E20" s="63">
        <f>F20-D20</f>
        <v>23339.329320722267</v>
      </c>
      <c r="F20" s="85">
        <f>K34</f>
        <v>25471.87446259673</v>
      </c>
      <c r="G20" s="62" t="s">
        <v>24</v>
      </c>
      <c r="H20" s="63">
        <f>D20*41.868/1000</f>
        <v>89.285399999999996</v>
      </c>
      <c r="I20" s="63">
        <f>J20-H20</f>
        <v>977.17103999999995</v>
      </c>
      <c r="J20" s="63">
        <f t="shared" ref="J20:J21" si="0">F20*41.868/1000</f>
        <v>1066.4564399999999</v>
      </c>
      <c r="K20" s="60">
        <f>H20/J20</f>
        <v>8.3721562973542552E-2</v>
      </c>
      <c r="T20" s="73"/>
      <c r="U20" s="73"/>
      <c r="V20" s="73"/>
      <c r="W20" s="73"/>
      <c r="X20" s="73"/>
      <c r="Y20" s="73"/>
      <c r="Z20" s="73"/>
      <c r="AA20" s="73"/>
      <c r="AB20" s="73"/>
    </row>
    <row r="21" spans="1:28" x14ac:dyDescent="0.25">
      <c r="C21" s="62" t="s">
        <v>122</v>
      </c>
      <c r="D21" s="63">
        <f>K39</f>
        <v>18186.5</v>
      </c>
      <c r="E21" s="63">
        <f t="shared" ref="E21:E22" si="1">F21-D21</f>
        <v>3885.4000000000015</v>
      </c>
      <c r="F21" s="85">
        <f>K38</f>
        <v>22071.9</v>
      </c>
      <c r="G21" s="62" t="s">
        <v>122</v>
      </c>
      <c r="H21" s="63">
        <f t="shared" ref="H21:H22" si="2">D21*41.868/1000</f>
        <v>761.43238199999996</v>
      </c>
      <c r="I21" s="63">
        <f t="shared" ref="I21:I22" si="3">J21-H21</f>
        <v>162.67392720000021</v>
      </c>
      <c r="J21" s="63">
        <f t="shared" si="0"/>
        <v>924.10630920000017</v>
      </c>
      <c r="K21" s="60">
        <f t="shared" ref="K21:K23" si="4">H21/J21</f>
        <v>0.82396621949175175</v>
      </c>
      <c r="T21" s="73"/>
      <c r="U21" s="73"/>
      <c r="V21" s="73"/>
      <c r="W21" s="73"/>
      <c r="X21" s="73"/>
      <c r="Y21" s="73"/>
      <c r="Z21" s="73"/>
      <c r="AA21" s="73"/>
      <c r="AB21" s="73"/>
    </row>
    <row r="22" spans="1:28" x14ac:dyDescent="0.25">
      <c r="C22" s="62" t="s">
        <v>25</v>
      </c>
      <c r="D22" s="63">
        <f>K43</f>
        <v>2234.48</v>
      </c>
      <c r="E22" s="63">
        <f t="shared" si="1"/>
        <v>268.75</v>
      </c>
      <c r="F22" s="85">
        <f>K42</f>
        <v>2503.23</v>
      </c>
      <c r="G22" s="62" t="s">
        <v>25</v>
      </c>
      <c r="H22" s="63">
        <f t="shared" si="2"/>
        <v>93.553208640000008</v>
      </c>
      <c r="I22" s="63">
        <f t="shared" si="3"/>
        <v>11.252025000000003</v>
      </c>
      <c r="J22" s="63">
        <f>F22*41.868/1000</f>
        <v>104.80523364000001</v>
      </c>
      <c r="K22" s="60">
        <f t="shared" si="4"/>
        <v>0.89263871078566492</v>
      </c>
      <c r="T22" s="73"/>
      <c r="U22" s="73"/>
      <c r="V22" s="73"/>
      <c r="W22" s="73"/>
      <c r="X22" s="73"/>
      <c r="Y22" s="73"/>
      <c r="Z22" s="73"/>
      <c r="AA22" s="73"/>
      <c r="AB22" s="73"/>
    </row>
    <row r="23" spans="1:28" x14ac:dyDescent="0.25">
      <c r="C23" s="84" t="s">
        <v>120</v>
      </c>
      <c r="D23" s="85">
        <f>SUM(D20:D22)</f>
        <v>22553.525141874463</v>
      </c>
      <c r="E23" s="85">
        <f t="shared" ref="E23:F23" si="5">SUM(E20:E22)</f>
        <v>27493.479320722268</v>
      </c>
      <c r="F23" s="85">
        <f t="shared" si="5"/>
        <v>50047.004462596735</v>
      </c>
      <c r="G23" s="84" t="s">
        <v>120</v>
      </c>
      <c r="H23" s="85">
        <f>SUM(H20:H22)</f>
        <v>944.27099063999992</v>
      </c>
      <c r="I23" s="85">
        <f t="shared" ref="I23:J23" si="6">SUM(I20:I22)</f>
        <v>1151.0969922000002</v>
      </c>
      <c r="J23" s="85">
        <f t="shared" si="6"/>
        <v>2095.36798284</v>
      </c>
      <c r="K23" s="86">
        <f t="shared" si="4"/>
        <v>0.4506468545730869</v>
      </c>
      <c r="T23" s="73"/>
      <c r="U23" s="73"/>
      <c r="V23" s="73"/>
      <c r="W23" s="73"/>
      <c r="X23" s="73"/>
      <c r="Y23" s="73"/>
      <c r="Z23" s="73"/>
      <c r="AA23" s="73"/>
      <c r="AB23" s="73"/>
    </row>
    <row r="24" spans="1:28" x14ac:dyDescent="0.25">
      <c r="C24" s="41"/>
      <c r="D24" s="41"/>
      <c r="E24" s="41"/>
      <c r="F24" s="41"/>
      <c r="G24" s="41"/>
      <c r="H24" s="41"/>
      <c r="I24" s="41"/>
      <c r="J24" s="41"/>
      <c r="K24" s="41"/>
      <c r="T24" s="73"/>
      <c r="U24" s="73"/>
      <c r="V24" s="73"/>
      <c r="W24" s="73"/>
      <c r="X24" s="73"/>
      <c r="Y24" s="73"/>
      <c r="Z24" s="73"/>
      <c r="AA24" s="73"/>
      <c r="AB24" s="73"/>
    </row>
    <row r="25" spans="1:28" x14ac:dyDescent="0.25">
      <c r="C25" s="91" t="s">
        <v>145</v>
      </c>
      <c r="D25" s="62" t="s">
        <v>99</v>
      </c>
      <c r="E25" s="62" t="s">
        <v>82</v>
      </c>
      <c r="F25" s="84" t="s">
        <v>12</v>
      </c>
      <c r="G25" s="91" t="s">
        <v>146</v>
      </c>
      <c r="H25" s="62" t="s">
        <v>99</v>
      </c>
      <c r="I25" s="62" t="s">
        <v>82</v>
      </c>
      <c r="J25" s="84" t="s">
        <v>12</v>
      </c>
      <c r="K25" s="62" t="s">
        <v>121</v>
      </c>
      <c r="T25" s="73"/>
      <c r="U25" s="73"/>
      <c r="V25" s="73"/>
      <c r="W25" s="73"/>
      <c r="X25" s="73"/>
      <c r="Y25" s="73"/>
      <c r="Z25" s="73"/>
      <c r="AA25" s="73"/>
      <c r="AB25" s="73"/>
    </row>
    <row r="26" spans="1:28" x14ac:dyDescent="0.25">
      <c r="C26" s="62" t="s">
        <v>24</v>
      </c>
      <c r="D26" s="63">
        <f>F35</f>
        <v>2099.7420464316419</v>
      </c>
      <c r="E26" s="63">
        <f>F26-D26</f>
        <v>21185.202063628545</v>
      </c>
      <c r="F26" s="85">
        <f>F34</f>
        <v>23284.944110060187</v>
      </c>
      <c r="G26" s="62" t="s">
        <v>24</v>
      </c>
      <c r="H26" s="63">
        <f>D26*41.868/1000</f>
        <v>87.911999999999992</v>
      </c>
      <c r="I26" s="63">
        <f>J26-H26</f>
        <v>886.98203999999987</v>
      </c>
      <c r="J26" s="63">
        <f t="shared" ref="J26:J27" si="7">F26*41.868/1000</f>
        <v>974.8940399999999</v>
      </c>
      <c r="K26" s="60">
        <f>H26/J26</f>
        <v>9.0175953891358282E-2</v>
      </c>
      <c r="T26" s="73"/>
      <c r="U26" s="73"/>
      <c r="V26" s="73"/>
      <c r="W26" s="73"/>
      <c r="X26" s="73"/>
      <c r="Y26" s="73"/>
      <c r="Z26" s="73"/>
      <c r="AA26" s="73"/>
      <c r="AB26" s="73"/>
    </row>
    <row r="27" spans="1:28" x14ac:dyDescent="0.25">
      <c r="C27" s="62" t="s">
        <v>122</v>
      </c>
      <c r="D27" s="63">
        <f>F39</f>
        <v>16798.2</v>
      </c>
      <c r="E27" s="63">
        <f t="shared" ref="E27:E28" si="8">F27-D27</f>
        <v>2626.2999999999993</v>
      </c>
      <c r="F27" s="85">
        <f>F38</f>
        <v>19424.5</v>
      </c>
      <c r="G27" s="62" t="s">
        <v>122</v>
      </c>
      <c r="H27" s="63">
        <f t="shared" ref="H27:H28" si="9">D27*41.868/1000</f>
        <v>703.30703760000006</v>
      </c>
      <c r="I27" s="63">
        <f t="shared" ref="I27:I28" si="10">J27-H27</f>
        <v>109.9579283999999</v>
      </c>
      <c r="J27" s="63">
        <f t="shared" si="7"/>
        <v>813.26496599999996</v>
      </c>
      <c r="K27" s="60">
        <f t="shared" ref="K27:K29" si="11">H27/J27</f>
        <v>0.86479446060387666</v>
      </c>
      <c r="T27" s="73"/>
      <c r="U27" s="73"/>
      <c r="V27" s="73"/>
      <c r="W27" s="73"/>
      <c r="X27" s="73"/>
      <c r="Y27" s="73"/>
      <c r="Z27" s="73"/>
      <c r="AA27" s="73"/>
      <c r="AB27" s="73"/>
    </row>
    <row r="28" spans="1:28" x14ac:dyDescent="0.25">
      <c r="C28" s="62" t="s">
        <v>25</v>
      </c>
      <c r="D28" s="63">
        <f>F43</f>
        <v>928.80000000000007</v>
      </c>
      <c r="E28" s="63">
        <f t="shared" si="8"/>
        <v>219.19999999999993</v>
      </c>
      <c r="F28" s="85">
        <f>F42</f>
        <v>1148</v>
      </c>
      <c r="G28" s="62" t="s">
        <v>25</v>
      </c>
      <c r="H28" s="63">
        <f t="shared" si="9"/>
        <v>38.886998400000003</v>
      </c>
      <c r="I28" s="63">
        <f t="shared" si="10"/>
        <v>9.1774655999999979</v>
      </c>
      <c r="J28" s="63">
        <f>F28*41.868/1000</f>
        <v>48.064464000000001</v>
      </c>
      <c r="K28" s="60">
        <f t="shared" si="11"/>
        <v>0.80905923344947739</v>
      </c>
      <c r="T28" s="73"/>
      <c r="U28" s="73"/>
      <c r="V28" s="73"/>
      <c r="W28" s="73"/>
      <c r="X28" s="73"/>
      <c r="Y28" s="73"/>
      <c r="Z28" s="73"/>
      <c r="AA28" s="73"/>
      <c r="AB28" s="73"/>
    </row>
    <row r="29" spans="1:28" x14ac:dyDescent="0.25">
      <c r="C29" s="84" t="s">
        <v>120</v>
      </c>
      <c r="D29" s="85">
        <f>SUM(D26:D28)</f>
        <v>19826.742046431642</v>
      </c>
      <c r="E29" s="85">
        <f t="shared" ref="E29" si="12">SUM(E26:E28)</f>
        <v>24030.702063628545</v>
      </c>
      <c r="F29" s="85">
        <f t="shared" ref="F29" si="13">SUM(F26:F28)</f>
        <v>43857.444110060183</v>
      </c>
      <c r="G29" s="84" t="s">
        <v>120</v>
      </c>
      <c r="H29" s="85">
        <f>SUM(H26:H28)</f>
        <v>830.10603600000013</v>
      </c>
      <c r="I29" s="85">
        <f t="shared" ref="I29" si="14">SUM(I26:I28)</f>
        <v>1006.1174339999998</v>
      </c>
      <c r="J29" s="85">
        <f t="shared" ref="J29" si="15">SUM(J26:J28)</f>
        <v>1836.2234699999999</v>
      </c>
      <c r="K29" s="86">
        <f t="shared" si="11"/>
        <v>0.45207244628019061</v>
      </c>
      <c r="T29" s="73"/>
      <c r="U29" s="73"/>
      <c r="V29" s="73"/>
      <c r="W29" s="73"/>
      <c r="X29" s="73"/>
      <c r="Y29" s="73"/>
      <c r="Z29" s="73"/>
      <c r="AA29" s="73"/>
      <c r="AB29" s="73"/>
    </row>
    <row r="30" spans="1:28" x14ac:dyDescent="0.25">
      <c r="C30" s="41"/>
      <c r="D30" s="41"/>
      <c r="E30" s="41"/>
      <c r="F30" s="41"/>
      <c r="G30" s="41"/>
      <c r="H30" s="41"/>
      <c r="I30" s="41"/>
      <c r="J30" s="41"/>
      <c r="K30" s="41"/>
      <c r="T30" s="73"/>
      <c r="U30" s="73"/>
      <c r="V30" s="73"/>
      <c r="W30" s="73"/>
      <c r="X30" s="73"/>
      <c r="Y30" s="73"/>
      <c r="Z30" s="73"/>
      <c r="AA30" s="73"/>
      <c r="AB30" s="73"/>
    </row>
    <row r="31" spans="1:28" x14ac:dyDescent="0.25">
      <c r="C31" s="41"/>
      <c r="D31" s="41"/>
      <c r="E31" s="41"/>
      <c r="F31" s="89"/>
      <c r="G31" s="41"/>
      <c r="H31" s="41"/>
      <c r="I31" s="41"/>
      <c r="J31" s="41"/>
      <c r="K31" s="41"/>
      <c r="T31" s="73"/>
      <c r="U31" s="73"/>
      <c r="V31" s="73"/>
      <c r="W31" s="73"/>
      <c r="X31" s="73"/>
      <c r="Y31" s="73"/>
      <c r="Z31" s="73"/>
      <c r="AA31" s="73"/>
      <c r="AB31" s="73"/>
    </row>
    <row r="32" spans="1:28" x14ac:dyDescent="0.25">
      <c r="C32" s="41"/>
      <c r="D32" s="19">
        <v>2009</v>
      </c>
      <c r="E32" s="19">
        <v>2010</v>
      </c>
      <c r="F32" s="19">
        <v>2011</v>
      </c>
      <c r="G32" s="19">
        <v>2012</v>
      </c>
      <c r="H32" s="19">
        <v>2013</v>
      </c>
      <c r="I32" s="19">
        <v>2014</v>
      </c>
      <c r="J32" s="19">
        <v>2015</v>
      </c>
      <c r="K32" s="19">
        <v>2016</v>
      </c>
      <c r="T32" s="73"/>
      <c r="U32" s="73"/>
      <c r="V32" s="73"/>
      <c r="W32" s="73"/>
      <c r="X32" s="73"/>
      <c r="Y32" s="73"/>
      <c r="Z32" s="73"/>
      <c r="AA32" s="73"/>
      <c r="AB32" s="73"/>
    </row>
    <row r="33" spans="3:27" x14ac:dyDescent="0.25">
      <c r="C33" s="41"/>
      <c r="D33" s="41" t="s">
        <v>107</v>
      </c>
      <c r="E33" s="41"/>
      <c r="F33" s="41"/>
      <c r="G33" s="41"/>
      <c r="H33" s="41"/>
      <c r="I33" s="41"/>
      <c r="J33" s="41"/>
      <c r="K33" s="41"/>
      <c r="M33" s="41"/>
      <c r="N33" s="41"/>
      <c r="O33" s="41"/>
      <c r="R33" s="41"/>
      <c r="X33" s="41"/>
    </row>
    <row r="34" spans="3:27" x14ac:dyDescent="0.25">
      <c r="C34" s="41" t="s">
        <v>101</v>
      </c>
      <c r="D34" s="61">
        <f t="shared" ref="D34:K34" si="16">D61+D103+D144+D185+D226</f>
        <v>9934.2218400687871</v>
      </c>
      <c r="E34" s="61">
        <f t="shared" si="16"/>
        <v>10449.613069647463</v>
      </c>
      <c r="F34" s="61">
        <f t="shared" si="16"/>
        <v>23284.944110060187</v>
      </c>
      <c r="G34" s="61">
        <f t="shared" si="16"/>
        <v>23962.287188306102</v>
      </c>
      <c r="H34" s="61">
        <f t="shared" si="16"/>
        <v>22997.291487532246</v>
      </c>
      <c r="I34" s="61">
        <f t="shared" si="16"/>
        <v>23112.91487532244</v>
      </c>
      <c r="J34" s="61">
        <f t="shared" si="16"/>
        <v>24911.762682717108</v>
      </c>
      <c r="K34" s="61">
        <f t="shared" si="16"/>
        <v>25471.87446259673</v>
      </c>
      <c r="L34" s="87">
        <f>K34/F34</f>
        <v>1.0939203608219823</v>
      </c>
      <c r="M34" s="60"/>
      <c r="N34" s="56"/>
      <c r="O34" s="56"/>
      <c r="P34" s="62"/>
      <c r="R34" s="62"/>
      <c r="S34" s="62"/>
      <c r="U34" s="62"/>
      <c r="X34" s="62"/>
      <c r="Y34" s="62"/>
      <c r="Z34" s="84"/>
      <c r="AA34" s="62"/>
    </row>
    <row r="35" spans="3:27" x14ac:dyDescent="0.25">
      <c r="C35" s="41" t="s">
        <v>70</v>
      </c>
      <c r="D35" s="61">
        <f t="shared" ref="D35:J35" si="17">D63+D104+D145+D186+D227</f>
        <v>2190.9716251074806</v>
      </c>
      <c r="E35" s="61">
        <f t="shared" si="17"/>
        <v>2387.8761822871879</v>
      </c>
      <c r="F35" s="61">
        <f t="shared" si="17"/>
        <v>2099.7420464316419</v>
      </c>
      <c r="G35" s="61">
        <f t="shared" si="17"/>
        <v>2165.0042992261392</v>
      </c>
      <c r="H35" s="61">
        <f t="shared" si="17"/>
        <v>2215.3052450558898</v>
      </c>
      <c r="I35" s="61">
        <f t="shared" si="17"/>
        <v>2126.8271711092002</v>
      </c>
      <c r="J35" s="61">
        <f t="shared" si="17"/>
        <v>1999.6732588134134</v>
      </c>
      <c r="K35" s="61">
        <f>K63+K104+K145+K186+K227</f>
        <v>2132.5451418744624</v>
      </c>
      <c r="L35" s="87">
        <f>K35/F35</f>
        <v>1.0156224406224408</v>
      </c>
      <c r="M35" s="60"/>
      <c r="N35" s="56"/>
      <c r="O35" s="56"/>
      <c r="Q35" s="62"/>
      <c r="R35" s="63"/>
      <c r="S35" s="63"/>
      <c r="T35" s="63"/>
      <c r="U35" s="60"/>
      <c r="W35" s="62"/>
      <c r="X35" s="63"/>
      <c r="Y35" s="63"/>
      <c r="Z35" s="85"/>
      <c r="AA35" s="60"/>
    </row>
    <row r="36" spans="3:27" x14ac:dyDescent="0.25">
      <c r="C36" s="41" t="s">
        <v>102</v>
      </c>
      <c r="D36" s="60">
        <f>D35/D34</f>
        <v>0.22054788592201499</v>
      </c>
      <c r="E36" s="60">
        <f t="shared" ref="E36:K36" si="18">E35/E34</f>
        <v>0.22851335895136138</v>
      </c>
      <c r="F36" s="60">
        <f t="shared" si="18"/>
        <v>9.0175953891358282E-2</v>
      </c>
      <c r="G36" s="60">
        <f t="shared" si="18"/>
        <v>9.0350486254195658E-2</v>
      </c>
      <c r="H36" s="60">
        <f t="shared" si="18"/>
        <v>9.6328963184942704E-2</v>
      </c>
      <c r="I36" s="60">
        <f t="shared" si="18"/>
        <v>9.2018993821502124E-2</v>
      </c>
      <c r="J36" s="60">
        <f t="shared" si="18"/>
        <v>8.0270243590619753E-2</v>
      </c>
      <c r="K36" s="60">
        <f t="shared" si="18"/>
        <v>8.3721562973542552E-2</v>
      </c>
      <c r="L36" s="88"/>
      <c r="M36" s="60"/>
      <c r="N36" s="60"/>
      <c r="O36" s="60"/>
      <c r="Q36" s="62"/>
      <c r="R36" s="63"/>
      <c r="S36" s="63"/>
      <c r="T36" s="63"/>
      <c r="U36" s="60"/>
      <c r="W36" s="62"/>
      <c r="X36" s="63"/>
      <c r="Y36" s="63"/>
      <c r="Z36" s="85"/>
      <c r="AA36" s="60"/>
    </row>
    <row r="37" spans="3:27" x14ac:dyDescent="0.25">
      <c r="D37" s="41" t="s">
        <v>107</v>
      </c>
      <c r="L37" s="88"/>
      <c r="M37" s="60"/>
      <c r="N37" s="41"/>
      <c r="O37" s="41"/>
      <c r="Q37" s="62"/>
      <c r="R37" s="63"/>
      <c r="S37" s="63"/>
      <c r="T37" s="63"/>
      <c r="U37" s="60"/>
      <c r="W37" s="62"/>
      <c r="X37" s="63"/>
      <c r="Y37" s="63"/>
      <c r="Z37" s="85"/>
      <c r="AA37" s="60"/>
    </row>
    <row r="38" spans="3:27" x14ac:dyDescent="0.25">
      <c r="C38" s="41" t="s">
        <v>103</v>
      </c>
      <c r="D38" s="61">
        <f>D67+D108+D149+D190+D231</f>
        <v>16502</v>
      </c>
      <c r="E38" s="61">
        <f t="shared" ref="E38:K39" si="19">E67+E108+E149+E190+E231</f>
        <v>18858</v>
      </c>
      <c r="F38" s="61">
        <f t="shared" si="19"/>
        <v>19424.5</v>
      </c>
      <c r="G38" s="61">
        <f t="shared" si="19"/>
        <v>20388.7</v>
      </c>
      <c r="H38" s="61">
        <f t="shared" si="19"/>
        <v>19087</v>
      </c>
      <c r="I38" s="61">
        <f t="shared" si="19"/>
        <v>19071.400000000001</v>
      </c>
      <c r="J38" s="61">
        <f t="shared" si="19"/>
        <v>20914.3</v>
      </c>
      <c r="K38" s="61">
        <f t="shared" si="19"/>
        <v>22071.9</v>
      </c>
      <c r="L38" s="87">
        <f t="shared" ref="L38:L39" si="20">K38/F38</f>
        <v>1.1362917964426369</v>
      </c>
      <c r="M38" s="60"/>
      <c r="N38" s="56"/>
      <c r="O38" s="56"/>
      <c r="P38" s="62"/>
      <c r="Q38" s="62"/>
      <c r="R38" s="63"/>
      <c r="S38" s="63"/>
      <c r="T38" s="63"/>
      <c r="U38" s="60"/>
      <c r="W38" s="84"/>
      <c r="X38" s="85"/>
      <c r="Y38" s="85"/>
      <c r="Z38" s="85"/>
      <c r="AA38" s="86"/>
    </row>
    <row r="39" spans="3:27" x14ac:dyDescent="0.25">
      <c r="C39" s="41" t="s">
        <v>71</v>
      </c>
      <c r="D39" s="61">
        <f>D68+D109+D150+D191+D232</f>
        <v>15326</v>
      </c>
      <c r="E39" s="61">
        <f t="shared" si="19"/>
        <v>17636</v>
      </c>
      <c r="F39" s="61">
        <f t="shared" si="19"/>
        <v>16798.2</v>
      </c>
      <c r="G39" s="61">
        <f t="shared" si="19"/>
        <v>17661.7</v>
      </c>
      <c r="H39" s="61">
        <f t="shared" si="19"/>
        <v>17506.900000000001</v>
      </c>
      <c r="I39" s="61">
        <f t="shared" si="19"/>
        <v>17228.900000000001</v>
      </c>
      <c r="J39" s="61">
        <f t="shared" si="19"/>
        <v>17368.599999999999</v>
      </c>
      <c r="K39" s="61">
        <f t="shared" si="19"/>
        <v>18186.5</v>
      </c>
      <c r="L39" s="87">
        <f t="shared" si="20"/>
        <v>1.0826457596647259</v>
      </c>
      <c r="M39" s="60"/>
      <c r="N39" s="56"/>
      <c r="O39" s="56"/>
    </row>
    <row r="40" spans="3:27" x14ac:dyDescent="0.25">
      <c r="C40" s="41" t="s">
        <v>104</v>
      </c>
      <c r="D40" s="60">
        <f>D39/D38</f>
        <v>0.92873591079869111</v>
      </c>
      <c r="E40" s="60">
        <f t="shared" ref="E40:K40" si="21">E39/E38</f>
        <v>0.93519991515537171</v>
      </c>
      <c r="F40" s="60">
        <f t="shared" si="21"/>
        <v>0.86479446060387655</v>
      </c>
      <c r="G40" s="60">
        <f t="shared" si="21"/>
        <v>0.86624944209292398</v>
      </c>
      <c r="H40" s="60">
        <f t="shared" si="21"/>
        <v>0.91721590611410919</v>
      </c>
      <c r="I40" s="60">
        <f t="shared" si="21"/>
        <v>0.90338936837358563</v>
      </c>
      <c r="J40" s="60">
        <f t="shared" si="21"/>
        <v>0.83046527973683071</v>
      </c>
      <c r="K40" s="60">
        <f t="shared" si="21"/>
        <v>0.82396621949175186</v>
      </c>
      <c r="L40" s="88"/>
      <c r="M40" s="60"/>
      <c r="N40" s="60"/>
      <c r="O40" s="60"/>
      <c r="R40" s="62"/>
      <c r="S40" s="62"/>
    </row>
    <row r="41" spans="3:27" x14ac:dyDescent="0.25">
      <c r="C41" s="41"/>
      <c r="D41" s="41" t="s">
        <v>107</v>
      </c>
      <c r="E41" s="41"/>
      <c r="F41" s="41"/>
      <c r="G41" s="41"/>
      <c r="H41" s="41"/>
      <c r="I41" s="41"/>
      <c r="J41" s="41"/>
      <c r="K41" s="41"/>
      <c r="L41" s="88"/>
      <c r="M41" s="60"/>
      <c r="N41" s="41"/>
      <c r="O41" s="41"/>
      <c r="Q41" s="62"/>
      <c r="R41" s="63"/>
      <c r="S41" s="63"/>
    </row>
    <row r="42" spans="3:27" x14ac:dyDescent="0.25">
      <c r="C42" s="41" t="s">
        <v>105</v>
      </c>
      <c r="D42" s="61">
        <f>D72+D113+D154+D195+D236</f>
        <v>665.8</v>
      </c>
      <c r="E42" s="61">
        <f t="shared" ref="E42:K43" si="22">E72+E113+E154+E195+E236</f>
        <v>730.9</v>
      </c>
      <c r="F42" s="61">
        <f t="shared" si="22"/>
        <v>1148</v>
      </c>
      <c r="G42" s="61">
        <f t="shared" si="22"/>
        <v>1374.3</v>
      </c>
      <c r="H42" s="61">
        <f t="shared" si="22"/>
        <v>1615.07</v>
      </c>
      <c r="I42" s="61">
        <f t="shared" si="22"/>
        <v>2061.1</v>
      </c>
      <c r="J42" s="61">
        <f t="shared" si="22"/>
        <v>2316.87</v>
      </c>
      <c r="K42" s="61">
        <f t="shared" si="22"/>
        <v>2503.23</v>
      </c>
      <c r="L42" s="87">
        <f t="shared" ref="L42:L43" si="23">K42/F42</f>
        <v>2.18051393728223</v>
      </c>
      <c r="M42" s="60"/>
      <c r="N42" s="56"/>
      <c r="O42" s="56"/>
      <c r="P42" s="62"/>
      <c r="Q42" s="62"/>
      <c r="R42" s="63"/>
      <c r="S42" s="63"/>
    </row>
    <row r="43" spans="3:27" x14ac:dyDescent="0.25">
      <c r="C43" s="41" t="s">
        <v>72</v>
      </c>
      <c r="D43" s="61">
        <f>D73+D114+D155+D196+D237</f>
        <v>530</v>
      </c>
      <c r="E43" s="61">
        <f t="shared" si="22"/>
        <v>562.9</v>
      </c>
      <c r="F43" s="61">
        <f t="shared" si="22"/>
        <v>928.80000000000007</v>
      </c>
      <c r="G43" s="61">
        <f t="shared" si="22"/>
        <v>1152.2</v>
      </c>
      <c r="H43" s="61">
        <f t="shared" si="22"/>
        <v>1377</v>
      </c>
      <c r="I43" s="61">
        <f t="shared" si="22"/>
        <v>1823.5</v>
      </c>
      <c r="J43" s="61">
        <f t="shared" si="22"/>
        <v>2070.1999999999998</v>
      </c>
      <c r="K43" s="61">
        <f t="shared" si="22"/>
        <v>2234.48</v>
      </c>
      <c r="L43" s="87">
        <f t="shared" si="23"/>
        <v>2.405770887166236</v>
      </c>
      <c r="M43" s="60"/>
      <c r="N43" s="56"/>
      <c r="O43" s="56"/>
    </row>
    <row r="44" spans="3:27" x14ac:dyDescent="0.25">
      <c r="C44" s="41" t="s">
        <v>106</v>
      </c>
      <c r="D44" s="60">
        <f>D43/D42</f>
        <v>0.79603484529888857</v>
      </c>
      <c r="E44" s="60">
        <f t="shared" ref="E44:K44" si="24">E43/E42</f>
        <v>0.77014639485565739</v>
      </c>
      <c r="F44" s="60">
        <f t="shared" si="24"/>
        <v>0.80905923344947739</v>
      </c>
      <c r="G44" s="60">
        <f t="shared" si="24"/>
        <v>0.83839045332169115</v>
      </c>
      <c r="H44" s="60">
        <f t="shared" si="24"/>
        <v>0.85259462438160583</v>
      </c>
      <c r="I44" s="60">
        <f t="shared" si="24"/>
        <v>0.88472175052156621</v>
      </c>
      <c r="J44" s="60">
        <f t="shared" si="24"/>
        <v>0.89353308558529387</v>
      </c>
      <c r="K44" s="60">
        <f t="shared" si="24"/>
        <v>0.89263871078566492</v>
      </c>
      <c r="N44" s="60"/>
      <c r="O44" s="60"/>
      <c r="Q44" s="62"/>
      <c r="R44" s="63"/>
      <c r="S44" s="63"/>
    </row>
    <row r="45" spans="3:27" x14ac:dyDescent="0.25">
      <c r="C45" s="41"/>
      <c r="D45" s="41"/>
      <c r="E45" s="41"/>
      <c r="F45" s="41"/>
      <c r="G45" s="41"/>
      <c r="H45" s="41"/>
      <c r="I45" s="41"/>
      <c r="J45" s="41"/>
      <c r="K45" s="41"/>
      <c r="Q45" s="62"/>
      <c r="R45" s="63"/>
      <c r="S45" s="63"/>
    </row>
    <row r="46" spans="3:27" x14ac:dyDescent="0.25">
      <c r="C46" s="41"/>
      <c r="D46" s="41"/>
      <c r="E46" s="90" t="s">
        <v>143</v>
      </c>
      <c r="F46" s="89">
        <f>F34+F38+F42</f>
        <v>43857.444110060183</v>
      </c>
      <c r="G46" s="41"/>
      <c r="H46" s="41"/>
      <c r="I46" s="41"/>
      <c r="J46" s="90" t="s">
        <v>143</v>
      </c>
      <c r="K46" s="89">
        <f>K34+K38+K42</f>
        <v>50047.004462596735</v>
      </c>
      <c r="Q46" s="62"/>
      <c r="R46" s="63"/>
      <c r="S46" s="63"/>
    </row>
    <row r="47" spans="3:27" x14ac:dyDescent="0.25">
      <c r="C47" s="41"/>
      <c r="D47" s="41"/>
      <c r="E47" s="90" t="s">
        <v>99</v>
      </c>
      <c r="F47" s="89">
        <f>F35+F39+F43</f>
        <v>19826.742046431642</v>
      </c>
      <c r="G47" s="41"/>
      <c r="H47" s="41"/>
      <c r="I47" s="41"/>
      <c r="J47" s="90" t="s">
        <v>99</v>
      </c>
      <c r="K47" s="89">
        <f>K35+K39+K43</f>
        <v>22553.525141874463</v>
      </c>
      <c r="Q47" s="62"/>
      <c r="R47" s="63"/>
      <c r="S47" s="63"/>
    </row>
    <row r="48" spans="3:27" x14ac:dyDescent="0.25">
      <c r="C48" s="41"/>
      <c r="D48" s="41"/>
      <c r="E48" s="90" t="s">
        <v>144</v>
      </c>
      <c r="F48" s="60">
        <f>F47/F46</f>
        <v>0.45207244628019055</v>
      </c>
      <c r="G48" s="41"/>
      <c r="H48" s="41"/>
      <c r="I48" s="41"/>
      <c r="J48" s="90" t="s">
        <v>144</v>
      </c>
      <c r="K48" s="60">
        <f>K47/K46</f>
        <v>0.4506468545730869</v>
      </c>
      <c r="Q48" s="62"/>
      <c r="R48" s="63"/>
      <c r="S48" s="63"/>
    </row>
    <row r="49" spans="3:20" x14ac:dyDescent="0.25">
      <c r="K49" s="40"/>
      <c r="R49" s="63"/>
      <c r="S49" s="63"/>
    </row>
    <row r="50" spans="3:20" x14ac:dyDescent="0.25">
      <c r="C50" s="66" t="s">
        <v>40</v>
      </c>
      <c r="E50" t="s">
        <v>30</v>
      </c>
      <c r="F50" t="s">
        <v>31</v>
      </c>
      <c r="Q50" s="62"/>
      <c r="R50" s="63"/>
      <c r="S50" s="63"/>
    </row>
    <row r="51" spans="3:20" ht="18.75" x14ac:dyDescent="0.3">
      <c r="C51" s="33" t="s">
        <v>41</v>
      </c>
      <c r="F51" s="18"/>
      <c r="G51" s="18"/>
      <c r="Q51" s="62"/>
      <c r="R51" s="63"/>
      <c r="S51" s="63"/>
    </row>
    <row r="52" spans="3:20" x14ac:dyDescent="0.25">
      <c r="C52" s="36" t="s">
        <v>76</v>
      </c>
      <c r="D52" s="37">
        <v>0.45200000000000001</v>
      </c>
      <c r="E52" s="37">
        <v>0.46400000000000002</v>
      </c>
      <c r="F52" s="38">
        <v>0.45900000000000002</v>
      </c>
      <c r="G52" s="38">
        <v>0.48199999999999998</v>
      </c>
      <c r="H52" s="37">
        <v>0.50800000000000001</v>
      </c>
      <c r="I52" s="37">
        <v>0.52</v>
      </c>
      <c r="J52" s="37">
        <v>0.52500000000000002</v>
      </c>
      <c r="K52" s="37">
        <v>0.53700000000000003</v>
      </c>
    </row>
    <row r="53" spans="3:20" x14ac:dyDescent="0.25">
      <c r="C53" s="36" t="s">
        <v>77</v>
      </c>
      <c r="D53" s="37">
        <v>0.27200000000000002</v>
      </c>
      <c r="E53" s="37">
        <v>0.27600000000000002</v>
      </c>
      <c r="F53" s="38">
        <v>0.29399999999999998</v>
      </c>
      <c r="G53" s="38">
        <v>0.29499999999999998</v>
      </c>
      <c r="H53" s="37">
        <v>0.309</v>
      </c>
      <c r="I53" s="37">
        <v>0.314</v>
      </c>
      <c r="J53" s="37">
        <v>0.32500000000000001</v>
      </c>
      <c r="K53" s="37">
        <v>0.32900000000000001</v>
      </c>
    </row>
    <row r="54" spans="3:20" x14ac:dyDescent="0.25">
      <c r="C54" s="36" t="s">
        <v>78</v>
      </c>
      <c r="D54" s="37">
        <v>0.04</v>
      </c>
      <c r="E54" s="37">
        <v>3.7999999999999999E-2</v>
      </c>
      <c r="F54" s="38">
        <v>6.4000000000000001E-2</v>
      </c>
      <c r="G54" s="38">
        <v>7.9000000000000001E-2</v>
      </c>
      <c r="H54" s="37">
        <v>9.6000000000000002E-2</v>
      </c>
      <c r="I54" s="37">
        <v>0.216</v>
      </c>
      <c r="J54" s="37">
        <v>0.22</v>
      </c>
      <c r="K54" s="37">
        <v>8.4000000000000005E-2</v>
      </c>
    </row>
    <row r="55" spans="3:20" x14ac:dyDescent="0.25">
      <c r="C55" s="36" t="s">
        <v>75</v>
      </c>
      <c r="D55" s="37">
        <v>0.32</v>
      </c>
      <c r="E55" s="37">
        <v>0.33100000000000002</v>
      </c>
      <c r="F55" s="38">
        <v>0.33500000000000002</v>
      </c>
      <c r="G55" s="38">
        <v>0.35099999999999998</v>
      </c>
      <c r="H55" s="37">
        <v>0.36699999999999999</v>
      </c>
      <c r="I55" s="37">
        <v>0.38700000000000001</v>
      </c>
      <c r="J55" s="37">
        <v>0.39200000000000002</v>
      </c>
      <c r="K55" s="37">
        <v>0.38700000000000001</v>
      </c>
    </row>
    <row r="56" spans="3:20" x14ac:dyDescent="0.25">
      <c r="C56" t="s">
        <v>39</v>
      </c>
      <c r="D56" s="19">
        <v>2009</v>
      </c>
      <c r="E56" s="19">
        <v>2010</v>
      </c>
      <c r="F56" s="19">
        <v>2011</v>
      </c>
      <c r="G56" s="19">
        <v>2012</v>
      </c>
      <c r="H56" s="19">
        <v>2013</v>
      </c>
      <c r="I56" s="19">
        <v>2014</v>
      </c>
      <c r="J56" s="19">
        <v>2015</v>
      </c>
      <c r="K56" s="19">
        <v>2016</v>
      </c>
      <c r="M56" s="19">
        <v>2009</v>
      </c>
      <c r="N56" s="19">
        <v>2010</v>
      </c>
      <c r="O56" s="19">
        <v>2011</v>
      </c>
      <c r="P56" s="19">
        <v>2012</v>
      </c>
      <c r="Q56" s="19">
        <v>2013</v>
      </c>
      <c r="R56" s="19">
        <v>2014</v>
      </c>
      <c r="S56" s="19">
        <v>2015</v>
      </c>
      <c r="T56" s="19">
        <v>2016</v>
      </c>
    </row>
    <row r="57" spans="3:20" s="24" customFormat="1" x14ac:dyDescent="0.25">
      <c r="C57" s="24" t="s">
        <v>22</v>
      </c>
      <c r="D57" s="25">
        <v>7741</v>
      </c>
      <c r="E57" s="25">
        <v>8788</v>
      </c>
      <c r="F57" s="25">
        <v>8726</v>
      </c>
      <c r="G57" s="25">
        <v>9234</v>
      </c>
      <c r="H57" s="25">
        <v>9458</v>
      </c>
      <c r="I57" s="25">
        <v>9893</v>
      </c>
      <c r="J57" s="25">
        <v>9936</v>
      </c>
      <c r="K57" s="25">
        <v>10244</v>
      </c>
    </row>
    <row r="58" spans="3:20" x14ac:dyDescent="0.25">
      <c r="C58" t="s">
        <v>23</v>
      </c>
      <c r="D58" s="18">
        <v>5623</v>
      </c>
      <c r="E58" s="18">
        <v>6480</v>
      </c>
      <c r="F58" s="18">
        <v>6325</v>
      </c>
      <c r="G58" s="18">
        <v>6808</v>
      </c>
      <c r="H58" s="18">
        <v>6925</v>
      </c>
      <c r="I58" s="18">
        <v>7071</v>
      </c>
      <c r="J58" s="18">
        <v>7069</v>
      </c>
      <c r="K58" s="18">
        <v>7582</v>
      </c>
    </row>
    <row r="59" spans="3:20" x14ac:dyDescent="0.25">
      <c r="C59" t="s">
        <v>24</v>
      </c>
      <c r="D59" s="18">
        <v>1969</v>
      </c>
      <c r="E59" s="18">
        <v>2162</v>
      </c>
      <c r="F59" s="18">
        <v>2188</v>
      </c>
      <c r="G59" s="18">
        <v>2209</v>
      </c>
      <c r="H59" s="18">
        <v>2291</v>
      </c>
      <c r="I59" s="18">
        <v>2307</v>
      </c>
      <c r="J59" s="18">
        <v>2352</v>
      </c>
      <c r="K59" s="18">
        <v>2464</v>
      </c>
    </row>
    <row r="60" spans="3:20" x14ac:dyDescent="0.25">
      <c r="C60" t="s">
        <v>25</v>
      </c>
      <c r="D60" s="18">
        <v>166</v>
      </c>
      <c r="E60" s="18">
        <v>167</v>
      </c>
      <c r="F60" s="18">
        <v>213</v>
      </c>
      <c r="G60" s="18">
        <v>216</v>
      </c>
      <c r="H60" s="18">
        <v>241</v>
      </c>
      <c r="I60" s="18">
        <v>515</v>
      </c>
      <c r="J60" s="18">
        <v>515</v>
      </c>
      <c r="K60" s="18">
        <v>197</v>
      </c>
    </row>
    <row r="61" spans="3:20" x14ac:dyDescent="0.25">
      <c r="C61" s="19" t="s">
        <v>38</v>
      </c>
      <c r="D61" s="26">
        <f>M61/11.63</f>
        <v>1968.9595872742905</v>
      </c>
      <c r="E61" s="26">
        <f t="shared" ref="E61:K66" si="25">N61/11.63</f>
        <v>2161.9948409286326</v>
      </c>
      <c r="F61" s="26">
        <f t="shared" si="25"/>
        <v>2182.2871883061048</v>
      </c>
      <c r="G61" s="26">
        <f t="shared" si="25"/>
        <v>2198.2803095442819</v>
      </c>
      <c r="H61" s="26">
        <f t="shared" si="25"/>
        <v>2275.5803955288047</v>
      </c>
      <c r="I61" s="26">
        <f t="shared" si="25"/>
        <v>2287.0163370593291</v>
      </c>
      <c r="J61" s="26">
        <f t="shared" si="25"/>
        <v>2330.4385210662081</v>
      </c>
      <c r="K61" s="26">
        <f t="shared" si="25"/>
        <v>2438.6070507308682</v>
      </c>
      <c r="L61" s="19" t="s">
        <v>29</v>
      </c>
      <c r="M61" s="26">
        <v>22899</v>
      </c>
      <c r="N61" s="26">
        <v>25144</v>
      </c>
      <c r="O61" s="26">
        <v>25380</v>
      </c>
      <c r="P61" s="26">
        <v>25566</v>
      </c>
      <c r="Q61" s="26">
        <v>26465</v>
      </c>
      <c r="R61" s="26">
        <v>26598</v>
      </c>
      <c r="S61" s="26">
        <v>27103</v>
      </c>
      <c r="T61" s="26">
        <v>28361</v>
      </c>
    </row>
    <row r="62" spans="3:20" s="57" customFormat="1" ht="12" x14ac:dyDescent="0.2">
      <c r="C62" s="57" t="s">
        <v>100</v>
      </c>
      <c r="D62" s="58">
        <f>D63/D61</f>
        <v>0.46805537359710031</v>
      </c>
      <c r="E62" s="58">
        <f t="shared" ref="E62:K62" si="26">E63/E61</f>
        <v>0.43541202672605789</v>
      </c>
      <c r="F62" s="58">
        <f t="shared" si="26"/>
        <v>0.43156028368794325</v>
      </c>
      <c r="G62" s="58">
        <f t="shared" si="26"/>
        <v>0.42423531252444657</v>
      </c>
      <c r="H62" s="58">
        <f t="shared" si="26"/>
        <v>0.43914604194218776</v>
      </c>
      <c r="I62" s="58">
        <f t="shared" si="26"/>
        <v>0.42578389352582902</v>
      </c>
      <c r="J62" s="58">
        <f t="shared" si="26"/>
        <v>0.40438327860384454</v>
      </c>
      <c r="K62" s="58">
        <f t="shared" si="26"/>
        <v>0.38827967984203665</v>
      </c>
      <c r="M62" s="59"/>
      <c r="N62" s="59"/>
      <c r="O62" s="59"/>
      <c r="P62" s="59"/>
      <c r="Q62" s="59"/>
      <c r="R62" s="59"/>
      <c r="S62" s="59"/>
      <c r="T62" s="59"/>
    </row>
    <row r="63" spans="3:20" s="24" customFormat="1" x14ac:dyDescent="0.25">
      <c r="C63" s="24" t="s">
        <v>42</v>
      </c>
      <c r="D63" s="25">
        <f>M63/11.63</f>
        <v>921.58211521926046</v>
      </c>
      <c r="E63" s="25">
        <f t="shared" si="25"/>
        <v>941.3585554600171</v>
      </c>
      <c r="F63" s="25">
        <f t="shared" si="25"/>
        <v>941.78847807394664</v>
      </c>
      <c r="G63" s="25">
        <f t="shared" si="25"/>
        <v>932.58813413585551</v>
      </c>
      <c r="H63" s="25">
        <f t="shared" si="25"/>
        <v>999.31212381771275</v>
      </c>
      <c r="I63" s="25">
        <f t="shared" si="25"/>
        <v>973.77472055030091</v>
      </c>
      <c r="J63" s="25">
        <f t="shared" si="25"/>
        <v>942.39036973344787</v>
      </c>
      <c r="K63" s="25">
        <f t="shared" si="25"/>
        <v>946.86156491831468</v>
      </c>
      <c r="L63" s="24" t="s">
        <v>32</v>
      </c>
      <c r="M63" s="25">
        <v>10718</v>
      </c>
      <c r="N63" s="25">
        <v>10948</v>
      </c>
      <c r="O63" s="25">
        <v>10953</v>
      </c>
      <c r="P63" s="25">
        <v>10846</v>
      </c>
      <c r="Q63" s="25">
        <v>11622</v>
      </c>
      <c r="R63" s="25">
        <v>11325</v>
      </c>
      <c r="S63" s="25">
        <v>10960</v>
      </c>
      <c r="T63" s="25">
        <v>11012</v>
      </c>
    </row>
    <row r="64" spans="3:20" x14ac:dyDescent="0.25">
      <c r="C64" s="20" t="s">
        <v>18</v>
      </c>
      <c r="D64" s="18">
        <f>M64/11.63</f>
        <v>918.83061049011167</v>
      </c>
      <c r="E64" s="18">
        <f t="shared" si="25"/>
        <v>933.70593293207219</v>
      </c>
      <c r="F64" s="18">
        <f t="shared" si="25"/>
        <v>930.26655202063625</v>
      </c>
      <c r="G64" s="18">
        <f t="shared" si="25"/>
        <v>920.55030094582969</v>
      </c>
      <c r="H64" s="18">
        <f t="shared" si="25"/>
        <v>971.88306104901108</v>
      </c>
      <c r="I64" s="18">
        <f t="shared" si="25"/>
        <v>942.99226139294922</v>
      </c>
      <c r="J64" s="18">
        <f t="shared" si="25"/>
        <v>910.49011177987961</v>
      </c>
      <c r="K64" s="18">
        <f t="shared" si="25"/>
        <v>914.01547721410145</v>
      </c>
      <c r="L64" s="20" t="s">
        <v>18</v>
      </c>
      <c r="M64" s="18">
        <v>10686</v>
      </c>
      <c r="N64" s="18">
        <v>10859</v>
      </c>
      <c r="O64" s="18">
        <v>10819</v>
      </c>
      <c r="P64" s="18">
        <v>10706</v>
      </c>
      <c r="Q64" s="18">
        <v>11303</v>
      </c>
      <c r="R64" s="18">
        <v>10967</v>
      </c>
      <c r="S64" s="18">
        <v>10589</v>
      </c>
      <c r="T64" s="21">
        <v>10630</v>
      </c>
    </row>
    <row r="65" spans="2:20" x14ac:dyDescent="0.25">
      <c r="C65" s="20" t="s">
        <v>19</v>
      </c>
      <c r="D65" s="18">
        <f>M65/11.63</f>
        <v>2.7515047291487531</v>
      </c>
      <c r="E65" s="18">
        <f t="shared" si="25"/>
        <v>7.6526225279449696</v>
      </c>
      <c r="F65" s="18">
        <f t="shared" si="25"/>
        <v>11.521926053310404</v>
      </c>
      <c r="G65" s="18">
        <f t="shared" si="25"/>
        <v>12.037833190025795</v>
      </c>
      <c r="H65" s="18">
        <f t="shared" si="25"/>
        <v>27.085124677558039</v>
      </c>
      <c r="I65" s="18">
        <f t="shared" si="25"/>
        <v>30.782459157351674</v>
      </c>
      <c r="J65" s="18">
        <f t="shared" si="25"/>
        <v>31.986242476354253</v>
      </c>
      <c r="K65" s="18">
        <f t="shared" si="25"/>
        <v>35.253654342218397</v>
      </c>
      <c r="L65" s="20" t="s">
        <v>19</v>
      </c>
      <c r="M65" s="18">
        <v>32</v>
      </c>
      <c r="N65" s="18">
        <v>89</v>
      </c>
      <c r="O65" s="18">
        <v>134</v>
      </c>
      <c r="P65" s="18">
        <v>140</v>
      </c>
      <c r="Q65" s="18">
        <v>315</v>
      </c>
      <c r="R65" s="18">
        <v>358</v>
      </c>
      <c r="S65" s="18">
        <v>372</v>
      </c>
      <c r="T65" s="21">
        <v>410</v>
      </c>
    </row>
    <row r="66" spans="2:20" x14ac:dyDescent="0.25">
      <c r="C66" s="20" t="s">
        <v>20</v>
      </c>
      <c r="D66" s="18">
        <f>M66/11.63</f>
        <v>0</v>
      </c>
      <c r="E66" s="18">
        <f t="shared" si="25"/>
        <v>0</v>
      </c>
      <c r="F66" s="18">
        <f t="shared" si="25"/>
        <v>0</v>
      </c>
      <c r="G66" s="18">
        <f t="shared" si="25"/>
        <v>0</v>
      </c>
      <c r="H66" s="18">
        <v>0</v>
      </c>
      <c r="I66" s="18">
        <f t="shared" si="25"/>
        <v>0</v>
      </c>
      <c r="J66" s="18">
        <f t="shared" si="25"/>
        <v>0</v>
      </c>
      <c r="K66" s="18">
        <f t="shared" si="25"/>
        <v>0</v>
      </c>
      <c r="L66" s="20" t="s">
        <v>20</v>
      </c>
      <c r="M66" s="18">
        <v>0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21">
        <v>0</v>
      </c>
    </row>
    <row r="67" spans="2:20" x14ac:dyDescent="0.25">
      <c r="C67" s="27" t="s">
        <v>28</v>
      </c>
      <c r="D67" s="28">
        <v>5623</v>
      </c>
      <c r="E67" s="28">
        <v>6480</v>
      </c>
      <c r="F67" s="28">
        <v>6240</v>
      </c>
      <c r="G67" s="28">
        <v>6681</v>
      </c>
      <c r="H67" s="28">
        <v>6781</v>
      </c>
      <c r="I67" s="28">
        <v>6907</v>
      </c>
      <c r="J67" s="28">
        <v>6880</v>
      </c>
      <c r="K67" s="28">
        <v>7364</v>
      </c>
    </row>
    <row r="68" spans="2:20" s="24" customFormat="1" x14ac:dyDescent="0.25">
      <c r="C68" s="24" t="s">
        <v>43</v>
      </c>
      <c r="D68" s="25">
        <v>5423</v>
      </c>
      <c r="E68" s="25">
        <v>6251</v>
      </c>
      <c r="F68" s="25">
        <v>5962</v>
      </c>
      <c r="G68" s="25">
        <v>6365</v>
      </c>
      <c r="H68" s="25">
        <v>6427</v>
      </c>
      <c r="I68" s="25">
        <v>6517</v>
      </c>
      <c r="J68" s="25">
        <v>6470</v>
      </c>
      <c r="K68" s="31">
        <v>6937</v>
      </c>
    </row>
    <row r="69" spans="2:20" x14ac:dyDescent="0.25">
      <c r="C69" s="20" t="s">
        <v>18</v>
      </c>
      <c r="D69" s="18">
        <v>5387</v>
      </c>
      <c r="E69" s="18">
        <v>6203</v>
      </c>
      <c r="F69" s="18">
        <v>5904</v>
      </c>
      <c r="G69" s="18">
        <v>6316</v>
      </c>
      <c r="H69" s="18">
        <v>6393</v>
      </c>
      <c r="I69" s="18">
        <v>6479</v>
      </c>
      <c r="J69" s="18">
        <v>6432</v>
      </c>
      <c r="K69" s="21">
        <v>6897</v>
      </c>
    </row>
    <row r="70" spans="2:20" x14ac:dyDescent="0.25">
      <c r="C70" s="20" t="s">
        <v>19</v>
      </c>
      <c r="D70" s="18">
        <v>20</v>
      </c>
      <c r="E70" s="18">
        <v>8</v>
      </c>
      <c r="F70" s="18">
        <v>28</v>
      </c>
      <c r="G70" s="18">
        <v>37</v>
      </c>
      <c r="H70" s="18">
        <v>34</v>
      </c>
      <c r="I70" s="18">
        <v>38</v>
      </c>
      <c r="J70" s="18">
        <v>38</v>
      </c>
      <c r="K70" s="21">
        <v>40</v>
      </c>
    </row>
    <row r="71" spans="2:20" x14ac:dyDescent="0.25">
      <c r="C71" s="20" t="s">
        <v>20</v>
      </c>
      <c r="D71" s="18">
        <v>25</v>
      </c>
      <c r="E71" s="18">
        <v>40</v>
      </c>
      <c r="F71" s="18">
        <v>30</v>
      </c>
      <c r="G71" s="18">
        <v>12</v>
      </c>
      <c r="H71" s="18">
        <v>0</v>
      </c>
      <c r="I71" s="18">
        <v>0</v>
      </c>
      <c r="J71" s="18">
        <v>0</v>
      </c>
      <c r="K71" s="21">
        <v>0</v>
      </c>
    </row>
    <row r="72" spans="2:20" x14ac:dyDescent="0.25">
      <c r="C72" s="29" t="s">
        <v>27</v>
      </c>
      <c r="D72" s="30">
        <v>150</v>
      </c>
      <c r="E72" s="30">
        <v>151.1</v>
      </c>
      <c r="F72" s="30">
        <v>213</v>
      </c>
      <c r="G72" s="30">
        <v>216</v>
      </c>
      <c r="H72" s="30">
        <v>243</v>
      </c>
      <c r="I72" s="30">
        <v>517</v>
      </c>
      <c r="J72" s="30">
        <v>519</v>
      </c>
      <c r="K72" s="30">
        <v>198</v>
      </c>
    </row>
    <row r="73" spans="2:20" s="24" customFormat="1" x14ac:dyDescent="0.25">
      <c r="C73" s="24" t="s">
        <v>44</v>
      </c>
      <c r="D73" s="31">
        <f>D90-D87</f>
        <v>134</v>
      </c>
      <c r="E73" s="31">
        <f>E90-E87</f>
        <v>133.9</v>
      </c>
      <c r="F73" s="31">
        <f t="shared" ref="F73:G73" si="27">F90-F87</f>
        <v>196</v>
      </c>
      <c r="G73" s="31">
        <f t="shared" si="27"/>
        <v>198</v>
      </c>
      <c r="H73" s="31">
        <f>H72-H85</f>
        <v>224</v>
      </c>
      <c r="I73" s="31">
        <f>I72-I85</f>
        <v>499</v>
      </c>
      <c r="J73" s="31">
        <f>J72-J85</f>
        <v>499.9</v>
      </c>
      <c r="K73" s="31">
        <f>K72-K85</f>
        <v>178.8</v>
      </c>
    </row>
    <row r="74" spans="2:20" x14ac:dyDescent="0.25">
      <c r="C74" s="20" t="s">
        <v>18</v>
      </c>
      <c r="D74" s="21">
        <v>0</v>
      </c>
      <c r="E74" s="21">
        <v>0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</row>
    <row r="75" spans="2:20" x14ac:dyDescent="0.25">
      <c r="C75" s="20" t="s">
        <v>19</v>
      </c>
      <c r="D75" s="21">
        <f>D88</f>
        <v>0</v>
      </c>
      <c r="E75" s="21">
        <f>E88</f>
        <v>0</v>
      </c>
      <c r="F75" s="18">
        <v>0.1</v>
      </c>
      <c r="G75" s="18">
        <v>0.3</v>
      </c>
      <c r="H75" s="18">
        <v>2</v>
      </c>
      <c r="I75" s="18">
        <v>1.9</v>
      </c>
      <c r="J75" s="18">
        <v>2</v>
      </c>
      <c r="K75" s="18">
        <v>1.9</v>
      </c>
    </row>
    <row r="76" spans="2:20" x14ac:dyDescent="0.25">
      <c r="C76" s="20" t="s">
        <v>20</v>
      </c>
      <c r="D76" s="21">
        <f>D78+D81</f>
        <v>131.5</v>
      </c>
      <c r="E76" s="21">
        <f>E78+E81</f>
        <v>131.5</v>
      </c>
      <c r="F76" s="18">
        <f t="shared" ref="F76:G76" si="28">F78+F81</f>
        <v>196</v>
      </c>
      <c r="G76" s="18">
        <f t="shared" si="28"/>
        <v>198</v>
      </c>
      <c r="H76" s="18">
        <f>H78+H81</f>
        <v>223</v>
      </c>
      <c r="I76" s="18">
        <f>I78+I81</f>
        <v>498</v>
      </c>
      <c r="J76" s="18">
        <f>J78+J81</f>
        <v>498</v>
      </c>
      <c r="K76" s="18">
        <f>K78+K81</f>
        <v>177</v>
      </c>
    </row>
    <row r="77" spans="2:20" x14ac:dyDescent="0.25">
      <c r="D77" s="34">
        <v>2009</v>
      </c>
      <c r="E77" s="34">
        <v>2010</v>
      </c>
      <c r="F77" s="34">
        <v>2011</v>
      </c>
      <c r="G77" s="34">
        <v>2012</v>
      </c>
      <c r="H77" s="34">
        <v>2013</v>
      </c>
      <c r="I77" s="34">
        <v>2014</v>
      </c>
      <c r="J77" s="32" t="s">
        <v>33</v>
      </c>
      <c r="K77" s="32" t="s">
        <v>26</v>
      </c>
    </row>
    <row r="78" spans="2:20" x14ac:dyDescent="0.25">
      <c r="B78" s="1" t="s">
        <v>1</v>
      </c>
      <c r="C78" s="2"/>
      <c r="D78" s="13">
        <v>75.3</v>
      </c>
      <c r="E78" s="13">
        <v>71.5</v>
      </c>
      <c r="F78" s="13">
        <v>88</v>
      </c>
      <c r="G78" s="13">
        <v>90</v>
      </c>
      <c r="H78" s="13">
        <v>66</v>
      </c>
      <c r="I78" s="13">
        <v>70</v>
      </c>
      <c r="J78" s="13">
        <v>66</v>
      </c>
      <c r="K78" s="13">
        <v>68</v>
      </c>
    </row>
    <row r="79" spans="2:20" x14ac:dyDescent="0.25">
      <c r="B79" s="3"/>
      <c r="C79" s="4" t="s">
        <v>2</v>
      </c>
      <c r="D79" s="15">
        <v>0</v>
      </c>
      <c r="E79" s="15">
        <v>0</v>
      </c>
      <c r="F79" s="15">
        <v>0.5</v>
      </c>
      <c r="G79" s="15">
        <v>10</v>
      </c>
      <c r="H79" s="15" t="s">
        <v>15</v>
      </c>
      <c r="I79" s="15" t="s">
        <v>15</v>
      </c>
      <c r="J79" s="15" t="s">
        <v>15</v>
      </c>
      <c r="K79" s="15" t="s">
        <v>15</v>
      </c>
    </row>
    <row r="80" spans="2:20" x14ac:dyDescent="0.25">
      <c r="B80" s="3"/>
      <c r="C80" s="4" t="s">
        <v>3</v>
      </c>
      <c r="D80" s="15">
        <v>75.3</v>
      </c>
      <c r="E80" s="15">
        <v>71.5</v>
      </c>
      <c r="F80" s="15" t="s">
        <v>15</v>
      </c>
      <c r="G80" s="15" t="s">
        <v>15</v>
      </c>
      <c r="H80" s="15" t="s">
        <v>15</v>
      </c>
      <c r="I80" s="15" t="s">
        <v>15</v>
      </c>
      <c r="J80" s="15" t="s">
        <v>15</v>
      </c>
      <c r="K80" s="15" t="s">
        <v>15</v>
      </c>
    </row>
    <row r="81" spans="2:11" x14ac:dyDescent="0.25">
      <c r="B81" s="1" t="s">
        <v>0</v>
      </c>
      <c r="C81" s="2"/>
      <c r="D81" s="13">
        <v>56.2</v>
      </c>
      <c r="E81" s="13">
        <v>60</v>
      </c>
      <c r="F81" s="13">
        <v>108</v>
      </c>
      <c r="G81" s="13">
        <v>108</v>
      </c>
      <c r="H81" s="13">
        <v>157</v>
      </c>
      <c r="I81" s="13">
        <v>428</v>
      </c>
      <c r="J81" s="13">
        <v>432</v>
      </c>
      <c r="K81" s="13">
        <v>109</v>
      </c>
    </row>
    <row r="82" spans="2:11" x14ac:dyDescent="0.25">
      <c r="B82" s="3"/>
      <c r="C82" s="4" t="s">
        <v>8</v>
      </c>
      <c r="D82" s="15">
        <v>0</v>
      </c>
      <c r="E82" s="15">
        <v>0</v>
      </c>
      <c r="F82" s="15">
        <v>51.5</v>
      </c>
      <c r="G82" s="15">
        <v>95</v>
      </c>
      <c r="H82" s="15" t="s">
        <v>15</v>
      </c>
      <c r="I82" s="15" t="s">
        <v>15</v>
      </c>
      <c r="J82" s="15" t="s">
        <v>15</v>
      </c>
      <c r="K82" s="15" t="s">
        <v>15</v>
      </c>
    </row>
    <row r="83" spans="2:11" x14ac:dyDescent="0.25">
      <c r="B83" s="3"/>
      <c r="C83" s="4" t="s">
        <v>9</v>
      </c>
      <c r="D83" s="15">
        <v>1.7</v>
      </c>
      <c r="E83" s="15">
        <v>3.7</v>
      </c>
      <c r="F83" s="15" t="s">
        <v>15</v>
      </c>
      <c r="G83" s="15" t="s">
        <v>15</v>
      </c>
      <c r="H83" s="15" t="s">
        <v>15</v>
      </c>
      <c r="I83" s="15" t="s">
        <v>15</v>
      </c>
      <c r="J83" s="15" t="s">
        <v>15</v>
      </c>
      <c r="K83" s="15" t="s">
        <v>15</v>
      </c>
    </row>
    <row r="84" spans="2:11" x14ac:dyDescent="0.25">
      <c r="B84" s="9" t="s">
        <v>4</v>
      </c>
      <c r="C84" s="10"/>
      <c r="D84" s="13"/>
      <c r="E84" s="13"/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</row>
    <row r="85" spans="2:11" x14ac:dyDescent="0.25">
      <c r="B85" s="1" t="s">
        <v>5</v>
      </c>
      <c r="C85" s="2"/>
      <c r="D85" s="13"/>
      <c r="E85" s="13"/>
      <c r="F85" s="13">
        <v>17</v>
      </c>
      <c r="G85" s="13">
        <v>18</v>
      </c>
      <c r="H85" s="13">
        <v>19</v>
      </c>
      <c r="I85" s="13">
        <v>18</v>
      </c>
      <c r="J85" s="13">
        <v>19.100000000000001</v>
      </c>
      <c r="K85" s="13">
        <v>19.2</v>
      </c>
    </row>
    <row r="86" spans="2:11" x14ac:dyDescent="0.25">
      <c r="B86" s="3"/>
      <c r="C86" s="4" t="s">
        <v>7</v>
      </c>
      <c r="D86" s="15"/>
      <c r="E86" s="15"/>
      <c r="F86" s="15">
        <v>0</v>
      </c>
      <c r="G86" s="15">
        <v>0</v>
      </c>
      <c r="H86" s="15">
        <v>0</v>
      </c>
      <c r="I86" s="15">
        <v>0</v>
      </c>
      <c r="J86" s="15">
        <v>0.1</v>
      </c>
      <c r="K86" s="15">
        <v>0.2</v>
      </c>
    </row>
    <row r="87" spans="2:11" x14ac:dyDescent="0.25">
      <c r="B87" s="7"/>
      <c r="C87" s="8" t="s">
        <v>6</v>
      </c>
      <c r="D87" s="15">
        <v>16</v>
      </c>
      <c r="E87" s="15">
        <v>17.2</v>
      </c>
      <c r="F87" s="15">
        <v>17</v>
      </c>
      <c r="G87" s="15">
        <v>18</v>
      </c>
      <c r="H87" s="15">
        <v>19</v>
      </c>
      <c r="I87" s="15">
        <v>18</v>
      </c>
      <c r="J87" s="15">
        <v>19</v>
      </c>
      <c r="K87" s="15">
        <v>19</v>
      </c>
    </row>
    <row r="88" spans="2:11" x14ac:dyDescent="0.25">
      <c r="B88" s="11" t="s">
        <v>10</v>
      </c>
      <c r="C88" s="12"/>
      <c r="D88" s="17"/>
      <c r="E88" s="17"/>
      <c r="F88" s="17" t="s">
        <v>37</v>
      </c>
      <c r="G88" s="17" t="s">
        <v>34</v>
      </c>
      <c r="H88" s="17" t="s">
        <v>36</v>
      </c>
      <c r="I88" s="17" t="s">
        <v>35</v>
      </c>
      <c r="J88" s="17" t="s">
        <v>16</v>
      </c>
      <c r="K88" s="17" t="s">
        <v>17</v>
      </c>
    </row>
    <row r="89" spans="2:11" x14ac:dyDescent="0.25">
      <c r="B89" s="7"/>
      <c r="C89" s="8" t="s">
        <v>11</v>
      </c>
      <c r="D89" s="15"/>
      <c r="E89" s="15"/>
      <c r="F89" s="15" t="s">
        <v>15</v>
      </c>
      <c r="G89" s="15" t="s">
        <v>15</v>
      </c>
      <c r="H89" s="15" t="s">
        <v>15</v>
      </c>
      <c r="I89" s="15" t="s">
        <v>15</v>
      </c>
      <c r="J89" s="15" t="s">
        <v>15</v>
      </c>
      <c r="K89" s="15" t="s">
        <v>15</v>
      </c>
    </row>
    <row r="90" spans="2:11" x14ac:dyDescent="0.25">
      <c r="B90" s="5" t="s">
        <v>12</v>
      </c>
      <c r="C90" s="6"/>
      <c r="D90" s="13">
        <v>150</v>
      </c>
      <c r="E90" s="13">
        <v>151.1</v>
      </c>
      <c r="F90" s="13">
        <v>213</v>
      </c>
      <c r="G90" s="13">
        <v>216</v>
      </c>
      <c r="H90" s="13">
        <v>243</v>
      </c>
      <c r="I90" s="13">
        <v>517</v>
      </c>
      <c r="J90" s="13">
        <v>519</v>
      </c>
      <c r="K90" s="13">
        <v>198</v>
      </c>
    </row>
    <row r="93" spans="2:11" ht="18.75" x14ac:dyDescent="0.3">
      <c r="C93" s="33" t="s">
        <v>48</v>
      </c>
      <c r="F93" s="18"/>
      <c r="G93" s="18"/>
    </row>
    <row r="94" spans="2:11" x14ac:dyDescent="0.25">
      <c r="C94" s="36" t="s">
        <v>76</v>
      </c>
      <c r="D94" s="37"/>
      <c r="E94" s="37"/>
      <c r="F94" s="37">
        <v>0.95499999999999996</v>
      </c>
      <c r="G94" s="37">
        <v>0.96</v>
      </c>
      <c r="H94" s="37"/>
      <c r="I94" s="37"/>
      <c r="J94" s="37">
        <v>0.63380000000000003</v>
      </c>
      <c r="K94" s="37">
        <v>0.71060000000000001</v>
      </c>
    </row>
    <row r="95" spans="2:11" x14ac:dyDescent="0.25">
      <c r="C95" s="36" t="s">
        <v>77</v>
      </c>
      <c r="D95" s="37"/>
      <c r="E95" s="37"/>
      <c r="F95" s="37">
        <v>1</v>
      </c>
      <c r="G95" s="37">
        <v>1</v>
      </c>
      <c r="H95" s="37"/>
      <c r="I95" s="37"/>
      <c r="J95" s="37">
        <v>0.93110000000000004</v>
      </c>
      <c r="K95" s="37">
        <v>0.95309999999999995</v>
      </c>
    </row>
    <row r="96" spans="2:11" x14ac:dyDescent="0.25">
      <c r="C96" s="36" t="s">
        <v>78</v>
      </c>
      <c r="D96" s="37"/>
      <c r="E96" s="37"/>
      <c r="F96" s="37">
        <v>8.0000000000000002E-3</v>
      </c>
      <c r="G96" s="37">
        <v>8.9999999999999993E-3</v>
      </c>
      <c r="H96" s="37"/>
      <c r="I96" s="37"/>
      <c r="J96" s="37">
        <v>6.3700000000000007E-2</v>
      </c>
      <c r="K96" s="37">
        <v>6.8400000000000002E-2</v>
      </c>
    </row>
    <row r="97" spans="2:20" x14ac:dyDescent="0.25">
      <c r="C97" s="36" t="s">
        <v>75</v>
      </c>
      <c r="D97" s="37"/>
      <c r="E97" s="37"/>
      <c r="F97" s="37">
        <v>0.75700000000000001</v>
      </c>
      <c r="G97" s="37">
        <v>0.76</v>
      </c>
      <c r="H97" s="37"/>
      <c r="I97" s="37"/>
      <c r="J97" s="37">
        <v>0.70199999999999996</v>
      </c>
      <c r="K97" s="37">
        <v>0.72599999999999998</v>
      </c>
    </row>
    <row r="98" spans="2:20" x14ac:dyDescent="0.25">
      <c r="B98" t="s">
        <v>39</v>
      </c>
      <c r="D98" s="19">
        <v>2009</v>
      </c>
      <c r="E98" s="19">
        <v>2010</v>
      </c>
      <c r="F98" s="19">
        <v>2011</v>
      </c>
      <c r="G98" s="19">
        <v>2012</v>
      </c>
      <c r="H98" s="19">
        <v>2013</v>
      </c>
      <c r="I98" s="19">
        <v>2014</v>
      </c>
      <c r="J98" s="19">
        <v>2015</v>
      </c>
      <c r="K98" s="19">
        <v>2016</v>
      </c>
      <c r="M98" s="19">
        <v>2009</v>
      </c>
      <c r="N98" s="19">
        <v>2010</v>
      </c>
      <c r="O98" s="19">
        <v>2011</v>
      </c>
      <c r="P98" s="19">
        <v>2012</v>
      </c>
      <c r="Q98" s="19">
        <v>2013</v>
      </c>
      <c r="R98" s="19">
        <v>2014</v>
      </c>
      <c r="S98" s="19">
        <v>2015</v>
      </c>
      <c r="T98" s="19">
        <v>2016</v>
      </c>
    </row>
    <row r="99" spans="2:20" x14ac:dyDescent="0.25">
      <c r="B99" s="24"/>
      <c r="C99" s="24" t="s">
        <v>22</v>
      </c>
      <c r="D99" s="25"/>
      <c r="E99" s="25"/>
      <c r="F99" s="25">
        <v>2196</v>
      </c>
      <c r="G99" s="25">
        <v>2235</v>
      </c>
      <c r="H99" s="25"/>
      <c r="I99" s="25"/>
      <c r="J99" s="25">
        <v>2020.7</v>
      </c>
      <c r="K99" s="25">
        <v>2422.5</v>
      </c>
      <c r="L99" s="24"/>
      <c r="M99" s="24"/>
      <c r="N99" s="24"/>
      <c r="O99" s="24"/>
      <c r="P99" s="24"/>
      <c r="Q99" s="24"/>
      <c r="R99" s="24"/>
      <c r="S99" s="24"/>
      <c r="T99" s="24"/>
    </row>
    <row r="100" spans="2:20" x14ac:dyDescent="0.25">
      <c r="C100" t="s">
        <v>23</v>
      </c>
      <c r="D100" s="18"/>
      <c r="E100" s="18"/>
      <c r="F100" s="18">
        <v>715</v>
      </c>
      <c r="G100" s="18">
        <v>724</v>
      </c>
      <c r="H100" s="18"/>
      <c r="I100" s="18"/>
      <c r="J100" s="18">
        <v>700.2</v>
      </c>
      <c r="K100" s="18">
        <v>886</v>
      </c>
    </row>
    <row r="101" spans="2:20" x14ac:dyDescent="0.25">
      <c r="C101" t="s">
        <v>24</v>
      </c>
      <c r="D101" s="18"/>
      <c r="E101" s="18"/>
      <c r="F101" s="18">
        <v>1480</v>
      </c>
      <c r="G101" s="18">
        <v>1509</v>
      </c>
      <c r="H101" s="18"/>
      <c r="I101" s="18"/>
      <c r="J101" s="18">
        <v>1503.5</v>
      </c>
      <c r="K101" s="18">
        <v>1518.1</v>
      </c>
    </row>
    <row r="102" spans="2:20" x14ac:dyDescent="0.25">
      <c r="C102" t="s">
        <v>25</v>
      </c>
      <c r="D102" s="18"/>
      <c r="E102" s="18"/>
      <c r="F102" s="18">
        <v>2</v>
      </c>
      <c r="G102" s="18">
        <v>2</v>
      </c>
      <c r="H102" s="18"/>
      <c r="I102" s="18"/>
      <c r="J102" s="18">
        <v>17</v>
      </c>
      <c r="K102" s="18">
        <v>18.5</v>
      </c>
    </row>
    <row r="103" spans="2:20" x14ac:dyDescent="0.25">
      <c r="C103" s="19" t="s">
        <v>38</v>
      </c>
      <c r="D103" s="26">
        <f>M103/11.63</f>
        <v>0</v>
      </c>
      <c r="E103" s="26">
        <f t="shared" ref="E103:K107" si="29">N103/11.63</f>
        <v>0</v>
      </c>
      <c r="F103" s="26">
        <f t="shared" si="29"/>
        <v>1479.6474634565777</v>
      </c>
      <c r="G103" s="26">
        <f t="shared" si="29"/>
        <v>1508.6930352536542</v>
      </c>
      <c r="H103" s="26">
        <f t="shared" si="29"/>
        <v>0</v>
      </c>
      <c r="I103" s="26">
        <f t="shared" si="29"/>
        <v>0</v>
      </c>
      <c r="J103" s="26">
        <f t="shared" si="29"/>
        <v>1505.1590713671537</v>
      </c>
      <c r="K103" s="26">
        <f t="shared" si="29"/>
        <v>1520.1203783319002</v>
      </c>
      <c r="L103" s="19" t="s">
        <v>29</v>
      </c>
      <c r="M103" s="26"/>
      <c r="N103" s="26"/>
      <c r="O103" s="26">
        <v>17208.3</v>
      </c>
      <c r="P103" s="26">
        <v>17546.099999999999</v>
      </c>
      <c r="Q103" s="26"/>
      <c r="R103" s="26"/>
      <c r="S103" s="26">
        <f>12491+5003+11</f>
        <v>17505</v>
      </c>
      <c r="T103" s="26">
        <f>12603+5067+9</f>
        <v>17679</v>
      </c>
    </row>
    <row r="104" spans="2:20" x14ac:dyDescent="0.25">
      <c r="B104" s="24"/>
      <c r="C104" s="24" t="s">
        <v>42</v>
      </c>
      <c r="D104" s="25">
        <f>M104/11.63</f>
        <v>0</v>
      </c>
      <c r="E104" s="25">
        <f t="shared" si="29"/>
        <v>0</v>
      </c>
      <c r="F104" s="25">
        <f t="shared" si="29"/>
        <v>0</v>
      </c>
      <c r="G104" s="25">
        <f t="shared" si="29"/>
        <v>0</v>
      </c>
      <c r="H104" s="25">
        <f t="shared" si="29"/>
        <v>0</v>
      </c>
      <c r="I104" s="25">
        <f t="shared" si="29"/>
        <v>0</v>
      </c>
      <c r="J104" s="25">
        <f t="shared" si="29"/>
        <v>0</v>
      </c>
      <c r="K104" s="25">
        <f t="shared" si="29"/>
        <v>0</v>
      </c>
      <c r="L104" s="24" t="s">
        <v>32</v>
      </c>
      <c r="M104" s="25"/>
      <c r="N104" s="25"/>
      <c r="O104" s="25">
        <v>0</v>
      </c>
      <c r="P104" s="25">
        <v>0</v>
      </c>
      <c r="Q104" s="25"/>
      <c r="R104" s="25"/>
      <c r="S104" s="25">
        <v>0</v>
      </c>
      <c r="T104" s="25">
        <v>0</v>
      </c>
    </row>
    <row r="105" spans="2:20" x14ac:dyDescent="0.25">
      <c r="C105" s="20" t="s">
        <v>18</v>
      </c>
      <c r="D105" s="18">
        <f>M105/11.63</f>
        <v>0</v>
      </c>
      <c r="E105" s="18">
        <f t="shared" si="29"/>
        <v>0</v>
      </c>
      <c r="F105" s="18">
        <f t="shared" si="29"/>
        <v>0</v>
      </c>
      <c r="G105" s="18">
        <f t="shared" si="29"/>
        <v>0</v>
      </c>
      <c r="H105" s="18">
        <f t="shared" si="29"/>
        <v>0</v>
      </c>
      <c r="I105" s="18">
        <f t="shared" si="29"/>
        <v>0</v>
      </c>
      <c r="J105" s="18">
        <f t="shared" si="29"/>
        <v>0</v>
      </c>
      <c r="K105" s="18">
        <f t="shared" si="29"/>
        <v>0</v>
      </c>
      <c r="L105" s="20" t="s">
        <v>18</v>
      </c>
      <c r="M105" s="18"/>
      <c r="N105" s="18"/>
      <c r="O105" s="18">
        <v>0</v>
      </c>
      <c r="P105" s="18">
        <v>0</v>
      </c>
      <c r="Q105" s="18"/>
      <c r="R105" s="18"/>
      <c r="S105" s="18">
        <v>0</v>
      </c>
      <c r="T105" s="18">
        <v>0</v>
      </c>
    </row>
    <row r="106" spans="2:20" x14ac:dyDescent="0.25">
      <c r="C106" s="20" t="s">
        <v>19</v>
      </c>
      <c r="D106" s="18">
        <f>M106/11.63</f>
        <v>0</v>
      </c>
      <c r="E106" s="18">
        <f t="shared" si="29"/>
        <v>0</v>
      </c>
      <c r="F106" s="18">
        <f t="shared" si="29"/>
        <v>0</v>
      </c>
      <c r="G106" s="18">
        <f t="shared" si="29"/>
        <v>0</v>
      </c>
      <c r="H106" s="18">
        <f t="shared" si="29"/>
        <v>0</v>
      </c>
      <c r="I106" s="18">
        <f t="shared" si="29"/>
        <v>0</v>
      </c>
      <c r="J106" s="18">
        <f t="shared" si="29"/>
        <v>0</v>
      </c>
      <c r="K106" s="18">
        <f t="shared" si="29"/>
        <v>0</v>
      </c>
      <c r="L106" s="20" t="s">
        <v>19</v>
      </c>
      <c r="M106" s="18"/>
      <c r="N106" s="18"/>
      <c r="O106" s="18">
        <v>0</v>
      </c>
      <c r="P106" s="18">
        <v>0</v>
      </c>
      <c r="Q106" s="18"/>
      <c r="R106" s="18"/>
      <c r="S106" s="18">
        <v>0</v>
      </c>
      <c r="T106" s="18">
        <v>0</v>
      </c>
    </row>
    <row r="107" spans="2:20" x14ac:dyDescent="0.25">
      <c r="C107" s="20" t="s">
        <v>20</v>
      </c>
      <c r="D107" s="18">
        <f>M107/11.63</f>
        <v>0</v>
      </c>
      <c r="E107" s="18">
        <f t="shared" si="29"/>
        <v>0</v>
      </c>
      <c r="F107" s="18">
        <f t="shared" si="29"/>
        <v>0</v>
      </c>
      <c r="G107" s="18">
        <f t="shared" si="29"/>
        <v>0</v>
      </c>
      <c r="H107" s="18">
        <v>0</v>
      </c>
      <c r="I107" s="18">
        <f t="shared" si="29"/>
        <v>0</v>
      </c>
      <c r="J107" s="18">
        <f t="shared" si="29"/>
        <v>0</v>
      </c>
      <c r="K107" s="18">
        <f t="shared" si="29"/>
        <v>0</v>
      </c>
      <c r="L107" s="20" t="s">
        <v>20</v>
      </c>
      <c r="M107" s="18"/>
      <c r="N107" s="18"/>
      <c r="O107" s="18">
        <v>0</v>
      </c>
      <c r="P107" s="18">
        <v>0</v>
      </c>
      <c r="Q107" s="18"/>
      <c r="R107" s="18"/>
      <c r="S107" s="18">
        <v>0</v>
      </c>
      <c r="T107" s="18">
        <v>0</v>
      </c>
    </row>
    <row r="108" spans="2:20" x14ac:dyDescent="0.25">
      <c r="C108" s="27" t="s">
        <v>28</v>
      </c>
      <c r="D108" s="28"/>
      <c r="E108" s="28"/>
      <c r="F108" s="28">
        <v>715</v>
      </c>
      <c r="G108" s="28">
        <v>724</v>
      </c>
      <c r="H108" s="28"/>
      <c r="I108" s="28"/>
      <c r="J108" s="28">
        <v>700.2</v>
      </c>
      <c r="K108" s="28">
        <v>886</v>
      </c>
    </row>
    <row r="109" spans="2:20" x14ac:dyDescent="0.25">
      <c r="B109" s="24"/>
      <c r="C109" s="24" t="s">
        <v>43</v>
      </c>
      <c r="D109" s="25"/>
      <c r="E109" s="25"/>
      <c r="F109" s="25">
        <v>0</v>
      </c>
      <c r="G109" s="25">
        <v>0</v>
      </c>
      <c r="H109" s="25"/>
      <c r="I109" s="25"/>
      <c r="J109" s="18">
        <v>0.6</v>
      </c>
      <c r="K109" s="21">
        <v>1.4</v>
      </c>
      <c r="L109" s="24"/>
      <c r="M109" s="24"/>
      <c r="N109" s="24"/>
      <c r="O109" s="24"/>
      <c r="P109" s="24"/>
      <c r="Q109" s="24"/>
      <c r="R109" s="24"/>
      <c r="S109" s="24"/>
      <c r="T109" s="24"/>
    </row>
    <row r="110" spans="2:20" x14ac:dyDescent="0.25">
      <c r="C110" s="20" t="s">
        <v>18</v>
      </c>
      <c r="D110" s="18"/>
      <c r="E110" s="18"/>
      <c r="F110" s="18">
        <v>0</v>
      </c>
      <c r="G110" s="18">
        <v>0</v>
      </c>
      <c r="H110" s="18"/>
      <c r="I110" s="18"/>
      <c r="J110" s="18">
        <v>0.6</v>
      </c>
      <c r="K110" s="21">
        <v>1.4</v>
      </c>
    </row>
    <row r="111" spans="2:20" x14ac:dyDescent="0.25">
      <c r="C111" s="20" t="s">
        <v>19</v>
      </c>
      <c r="D111" s="18"/>
      <c r="E111" s="18"/>
      <c r="F111" s="18">
        <v>0</v>
      </c>
      <c r="G111" s="18">
        <v>0</v>
      </c>
      <c r="H111" s="18"/>
      <c r="I111" s="18"/>
      <c r="J111" s="18">
        <v>0</v>
      </c>
      <c r="K111" s="21">
        <v>0</v>
      </c>
    </row>
    <row r="112" spans="2:20" x14ac:dyDescent="0.25">
      <c r="C112" s="20" t="s">
        <v>20</v>
      </c>
      <c r="D112" s="18"/>
      <c r="E112" s="18"/>
      <c r="F112" s="18">
        <v>0</v>
      </c>
      <c r="G112" s="18">
        <v>0</v>
      </c>
      <c r="H112" s="18"/>
      <c r="I112" s="18"/>
      <c r="J112" s="18">
        <v>0</v>
      </c>
      <c r="K112" s="21">
        <v>0</v>
      </c>
    </row>
    <row r="113" spans="2:20" x14ac:dyDescent="0.25">
      <c r="C113" s="29" t="s">
        <v>27</v>
      </c>
      <c r="D113" s="30">
        <f t="shared" ref="D113:I113" si="30">D131</f>
        <v>0</v>
      </c>
      <c r="E113" s="30">
        <f t="shared" si="30"/>
        <v>0</v>
      </c>
      <c r="F113" s="30">
        <f t="shared" si="30"/>
        <v>1.7</v>
      </c>
      <c r="G113" s="30">
        <f t="shared" si="30"/>
        <v>2.5</v>
      </c>
      <c r="H113" s="30">
        <f t="shared" si="30"/>
        <v>0</v>
      </c>
      <c r="I113" s="30">
        <f t="shared" si="30"/>
        <v>0</v>
      </c>
      <c r="J113" s="30">
        <f>J131</f>
        <v>17.07</v>
      </c>
      <c r="K113" s="30">
        <f>K131</f>
        <v>18.529999999999998</v>
      </c>
    </row>
    <row r="114" spans="2:20" x14ac:dyDescent="0.25">
      <c r="B114" s="24"/>
      <c r="C114" s="24" t="s">
        <v>44</v>
      </c>
      <c r="D114" s="31">
        <f>D131-D128</f>
        <v>0</v>
      </c>
      <c r="E114" s="31">
        <f>E131-E128</f>
        <v>0</v>
      </c>
      <c r="F114" s="31">
        <f t="shared" ref="F114:G114" si="31">F131-F128</f>
        <v>1.7</v>
      </c>
      <c r="G114" s="31">
        <f t="shared" si="31"/>
        <v>2.5</v>
      </c>
      <c r="H114" s="31">
        <f>H113-H126</f>
        <v>0</v>
      </c>
      <c r="I114" s="31">
        <f>I113-I126</f>
        <v>0</v>
      </c>
      <c r="J114" s="31">
        <f>J115+J116+J117</f>
        <v>17.09</v>
      </c>
      <c r="K114" s="31">
        <f>K113-K126</f>
        <v>16.38</v>
      </c>
      <c r="L114" s="24"/>
      <c r="M114" s="24"/>
      <c r="N114" s="24"/>
      <c r="O114" s="24"/>
      <c r="P114" s="24"/>
      <c r="Q114" s="24"/>
      <c r="R114" s="24"/>
      <c r="S114" s="24"/>
      <c r="T114" s="24"/>
    </row>
    <row r="115" spans="2:20" x14ac:dyDescent="0.25">
      <c r="C115" s="20" t="s">
        <v>18</v>
      </c>
      <c r="D115" s="21">
        <v>0</v>
      </c>
      <c r="E115" s="21">
        <v>0</v>
      </c>
      <c r="F115" s="18">
        <v>0</v>
      </c>
      <c r="G115" s="18">
        <v>0</v>
      </c>
      <c r="H115" s="18">
        <v>0</v>
      </c>
      <c r="I115" s="18">
        <v>0</v>
      </c>
      <c r="J115" s="18">
        <v>0</v>
      </c>
      <c r="K115" s="18">
        <v>0</v>
      </c>
    </row>
    <row r="116" spans="2:20" x14ac:dyDescent="0.25">
      <c r="C116" s="20" t="s">
        <v>19</v>
      </c>
      <c r="D116" s="21">
        <f>D129</f>
        <v>0</v>
      </c>
      <c r="E116" s="21">
        <f>E129</f>
        <v>0</v>
      </c>
      <c r="F116" s="21">
        <f t="shared" ref="F116:I116" si="32">F129</f>
        <v>1.7</v>
      </c>
      <c r="G116" s="21">
        <f t="shared" si="32"/>
        <v>2.2999999999999998</v>
      </c>
      <c r="H116" s="21">
        <f t="shared" si="32"/>
        <v>0</v>
      </c>
      <c r="I116" s="21">
        <f t="shared" si="32"/>
        <v>0</v>
      </c>
      <c r="J116" s="21">
        <v>1.65</v>
      </c>
      <c r="K116" s="21">
        <v>1.65</v>
      </c>
    </row>
    <row r="117" spans="2:20" x14ac:dyDescent="0.25">
      <c r="C117" s="20" t="s">
        <v>20</v>
      </c>
      <c r="D117" s="21">
        <f>D119+D122</f>
        <v>0</v>
      </c>
      <c r="E117" s="21">
        <f>E119+E122</f>
        <v>0</v>
      </c>
      <c r="F117" s="18">
        <f t="shared" ref="F117:H117" si="33">F119+F122</f>
        <v>0</v>
      </c>
      <c r="G117" s="18">
        <f t="shared" si="33"/>
        <v>0.2</v>
      </c>
      <c r="H117" s="18">
        <f t="shared" si="33"/>
        <v>0</v>
      </c>
      <c r="I117" s="18">
        <f>I119+I122</f>
        <v>0</v>
      </c>
      <c r="J117" s="18">
        <f t="shared" ref="J117:K117" si="34">J119+J122</f>
        <v>15.44</v>
      </c>
      <c r="K117" s="18">
        <f t="shared" si="34"/>
        <v>16.38</v>
      </c>
    </row>
    <row r="118" spans="2:20" x14ac:dyDescent="0.25">
      <c r="D118" s="34">
        <v>2009</v>
      </c>
      <c r="E118" s="34">
        <v>2010</v>
      </c>
      <c r="F118" s="34">
        <v>2011</v>
      </c>
      <c r="G118" s="34">
        <v>2012</v>
      </c>
      <c r="H118" s="34">
        <v>2013</v>
      </c>
      <c r="I118" s="34">
        <v>2014</v>
      </c>
      <c r="J118" s="34">
        <v>2015</v>
      </c>
      <c r="K118" s="34">
        <v>2016</v>
      </c>
    </row>
    <row r="119" spans="2:20" x14ac:dyDescent="0.25">
      <c r="B119" s="1" t="s">
        <v>1</v>
      </c>
      <c r="C119" s="2"/>
      <c r="D119" s="13"/>
      <c r="E119" s="13"/>
      <c r="F119" s="13"/>
      <c r="G119" s="13"/>
      <c r="H119" s="13"/>
      <c r="I119" s="13"/>
      <c r="J119" s="35">
        <v>15.44</v>
      </c>
      <c r="K119" s="35">
        <v>16.38</v>
      </c>
    </row>
    <row r="120" spans="2:20" x14ac:dyDescent="0.25">
      <c r="B120" s="3"/>
      <c r="C120" s="4" t="s">
        <v>2</v>
      </c>
      <c r="D120" s="15"/>
      <c r="E120" s="15"/>
      <c r="F120" s="15"/>
      <c r="G120" s="15"/>
      <c r="H120" s="15"/>
      <c r="I120" s="15"/>
      <c r="J120" s="35"/>
      <c r="K120" s="35"/>
    </row>
    <row r="121" spans="2:20" x14ac:dyDescent="0.25">
      <c r="B121" s="3"/>
      <c r="C121" s="4" t="s">
        <v>3</v>
      </c>
      <c r="D121" s="15"/>
      <c r="E121" s="15"/>
      <c r="F121" s="15"/>
      <c r="G121" s="15"/>
      <c r="H121" s="15"/>
      <c r="I121" s="15"/>
      <c r="J121" s="35"/>
      <c r="K121" s="35"/>
    </row>
    <row r="122" spans="2:20" x14ac:dyDescent="0.25">
      <c r="B122" s="1" t="s">
        <v>0</v>
      </c>
      <c r="C122" s="2"/>
      <c r="D122" s="13"/>
      <c r="E122" s="13"/>
      <c r="F122" s="13">
        <v>0</v>
      </c>
      <c r="G122" s="13">
        <v>0.2</v>
      </c>
      <c r="H122" s="13"/>
      <c r="I122" s="13"/>
      <c r="J122" s="35"/>
      <c r="K122" s="35"/>
    </row>
    <row r="123" spans="2:20" x14ac:dyDescent="0.25">
      <c r="B123" s="3"/>
      <c r="C123" s="4" t="s">
        <v>8</v>
      </c>
      <c r="D123" s="15"/>
      <c r="E123" s="15"/>
      <c r="F123" s="15">
        <v>0</v>
      </c>
      <c r="G123" s="15">
        <v>0</v>
      </c>
      <c r="H123" s="15"/>
      <c r="I123" s="15"/>
      <c r="J123" s="35"/>
      <c r="K123" s="35"/>
    </row>
    <row r="124" spans="2:20" x14ac:dyDescent="0.25">
      <c r="B124" s="3"/>
      <c r="C124" s="4" t="s">
        <v>9</v>
      </c>
      <c r="D124" s="15"/>
      <c r="E124" s="15"/>
      <c r="F124" s="15">
        <v>0</v>
      </c>
      <c r="G124" s="15">
        <v>0</v>
      </c>
      <c r="H124" s="15"/>
      <c r="I124" s="15"/>
      <c r="J124" s="35"/>
      <c r="K124" s="35"/>
    </row>
    <row r="125" spans="2:20" x14ac:dyDescent="0.25">
      <c r="B125" s="9" t="s">
        <v>4</v>
      </c>
      <c r="C125" s="10"/>
      <c r="D125" s="13"/>
      <c r="E125" s="13"/>
      <c r="F125" s="13">
        <v>0</v>
      </c>
      <c r="G125" s="13">
        <v>0</v>
      </c>
      <c r="H125" s="13"/>
      <c r="I125" s="13"/>
      <c r="J125" s="13">
        <v>0</v>
      </c>
      <c r="K125" s="13">
        <v>0</v>
      </c>
    </row>
    <row r="126" spans="2:20" x14ac:dyDescent="0.25">
      <c r="B126" s="1" t="s">
        <v>5</v>
      </c>
      <c r="C126" s="2"/>
      <c r="D126" s="13"/>
      <c r="E126" s="13"/>
      <c r="F126" s="13">
        <v>0</v>
      </c>
      <c r="G126" s="13">
        <v>0</v>
      </c>
      <c r="H126" s="13"/>
      <c r="I126" s="13"/>
      <c r="J126" s="13">
        <v>1.63</v>
      </c>
      <c r="K126" s="13">
        <v>2.15</v>
      </c>
    </row>
    <row r="127" spans="2:20" x14ac:dyDescent="0.25">
      <c r="B127" s="3"/>
      <c r="C127" s="4" t="s">
        <v>7</v>
      </c>
      <c r="D127" s="15"/>
      <c r="E127" s="15"/>
      <c r="F127" s="15">
        <v>0</v>
      </c>
      <c r="G127" s="15">
        <v>0</v>
      </c>
      <c r="H127" s="15"/>
      <c r="I127" s="15"/>
      <c r="J127" s="15">
        <v>0</v>
      </c>
      <c r="K127" s="15">
        <v>0.42</v>
      </c>
    </row>
    <row r="128" spans="2:20" x14ac:dyDescent="0.25">
      <c r="B128" s="7"/>
      <c r="C128" s="8" t="s">
        <v>6</v>
      </c>
      <c r="D128" s="15"/>
      <c r="E128" s="15"/>
      <c r="F128" s="15">
        <v>0</v>
      </c>
      <c r="G128" s="15">
        <v>0</v>
      </c>
      <c r="H128" s="15"/>
      <c r="I128" s="15"/>
      <c r="J128" s="15">
        <v>1.58</v>
      </c>
      <c r="K128" s="15">
        <v>1.67</v>
      </c>
    </row>
    <row r="129" spans="2:20" x14ac:dyDescent="0.25">
      <c r="B129" s="11" t="s">
        <v>10</v>
      </c>
      <c r="C129" s="12"/>
      <c r="D129" s="17"/>
      <c r="E129" s="17"/>
      <c r="F129" s="17">
        <v>1.7</v>
      </c>
      <c r="G129" s="17">
        <v>2.2999999999999998</v>
      </c>
      <c r="H129" s="17"/>
      <c r="I129" s="17"/>
      <c r="J129" s="17">
        <v>0</v>
      </c>
      <c r="K129" s="16">
        <v>0</v>
      </c>
    </row>
    <row r="130" spans="2:20" x14ac:dyDescent="0.25">
      <c r="B130" s="7"/>
      <c r="C130" s="8" t="s">
        <v>11</v>
      </c>
      <c r="D130" s="15"/>
      <c r="E130" s="15"/>
      <c r="F130" s="15">
        <v>1.7</v>
      </c>
      <c r="G130" s="15">
        <v>2.2999999999999998</v>
      </c>
      <c r="H130" s="15"/>
      <c r="I130" s="15"/>
      <c r="J130" s="15">
        <v>0</v>
      </c>
      <c r="K130" s="15">
        <v>0</v>
      </c>
    </row>
    <row r="131" spans="2:20" x14ac:dyDescent="0.25">
      <c r="B131" s="5" t="s">
        <v>12</v>
      </c>
      <c r="C131" s="6"/>
      <c r="D131" s="13"/>
      <c r="E131" s="13"/>
      <c r="F131" s="13">
        <v>1.7</v>
      </c>
      <c r="G131" s="13">
        <v>2.5</v>
      </c>
      <c r="H131" s="13"/>
      <c r="I131" s="13"/>
      <c r="J131" s="13">
        <f>J119+J126</f>
        <v>17.07</v>
      </c>
      <c r="K131" s="13">
        <f>K119+K126</f>
        <v>18.529999999999998</v>
      </c>
    </row>
    <row r="133" spans="2:20" x14ac:dyDescent="0.25">
      <c r="F133" s="23"/>
      <c r="G133" s="23"/>
      <c r="H133" s="23"/>
      <c r="I133" s="23"/>
      <c r="J133" s="23"/>
      <c r="K133" s="23"/>
    </row>
    <row r="134" spans="2:20" ht="18.75" x14ac:dyDescent="0.3">
      <c r="C134" s="33" t="s">
        <v>45</v>
      </c>
      <c r="F134" s="18"/>
      <c r="G134" s="18"/>
    </row>
    <row r="135" spans="2:20" x14ac:dyDescent="0.25">
      <c r="C135" s="36" t="s">
        <v>76</v>
      </c>
      <c r="D135" s="37"/>
      <c r="E135" s="37"/>
      <c r="F135" s="37">
        <v>0.36199999999999999</v>
      </c>
      <c r="G135" s="37">
        <v>0.36</v>
      </c>
      <c r="H135" s="37">
        <v>0.33400000000000002</v>
      </c>
      <c r="I135" s="37">
        <v>0.32500000000000001</v>
      </c>
      <c r="J135" s="37">
        <v>0.32200000000000001</v>
      </c>
      <c r="K135" s="37">
        <v>0.317</v>
      </c>
    </row>
    <row r="136" spans="2:20" x14ac:dyDescent="0.25">
      <c r="C136" s="36" t="s">
        <v>77</v>
      </c>
      <c r="D136" s="37"/>
      <c r="E136" s="37"/>
      <c r="F136" s="37">
        <v>1.0469999999999999</v>
      </c>
      <c r="G136" s="37">
        <v>1.034</v>
      </c>
      <c r="H136" s="37">
        <v>1.069</v>
      </c>
      <c r="I136" s="37">
        <v>1.0960000000000001</v>
      </c>
      <c r="J136" s="37">
        <v>1.06</v>
      </c>
      <c r="K136" s="37">
        <v>1.0469999999999999</v>
      </c>
    </row>
    <row r="137" spans="2:20" x14ac:dyDescent="0.25">
      <c r="C137" s="36" t="s">
        <v>78</v>
      </c>
      <c r="D137" s="37"/>
      <c r="E137" s="37"/>
      <c r="F137" s="37">
        <v>4.1000000000000002E-2</v>
      </c>
      <c r="G137" s="37">
        <v>4.5999999999999999E-2</v>
      </c>
      <c r="H137" s="37">
        <v>1.6E-2</v>
      </c>
      <c r="I137" s="37">
        <v>4.8000000000000001E-2</v>
      </c>
      <c r="J137" s="37">
        <v>8.7999999999999995E-2</v>
      </c>
      <c r="K137" s="37">
        <v>0.17</v>
      </c>
    </row>
    <row r="138" spans="2:20" x14ac:dyDescent="0.25">
      <c r="C138" s="36" t="s">
        <v>75</v>
      </c>
      <c r="D138" s="37"/>
      <c r="E138" s="37"/>
      <c r="F138" s="37">
        <v>0.64800000000000002</v>
      </c>
      <c r="G138" s="37">
        <v>0.66100000000000003</v>
      </c>
      <c r="H138" s="37">
        <v>0.66500000000000004</v>
      </c>
      <c r="I138" s="37">
        <v>0.69199999999999995</v>
      </c>
      <c r="J138" s="37">
        <v>0.68400000000000005</v>
      </c>
      <c r="K138" s="37">
        <v>0.69399999999999995</v>
      </c>
    </row>
    <row r="139" spans="2:20" x14ac:dyDescent="0.25">
      <c r="B139" t="s">
        <v>39</v>
      </c>
      <c r="D139" s="19">
        <v>2009</v>
      </c>
      <c r="E139" s="19">
        <v>2010</v>
      </c>
      <c r="F139" s="19">
        <v>2011</v>
      </c>
      <c r="G139" s="19">
        <v>2012</v>
      </c>
      <c r="H139" s="19">
        <v>2013</v>
      </c>
      <c r="I139" s="19">
        <v>2014</v>
      </c>
      <c r="J139" s="19">
        <v>2015</v>
      </c>
      <c r="K139" s="19">
        <v>2016</v>
      </c>
      <c r="M139" s="19">
        <v>2009</v>
      </c>
      <c r="N139" s="19">
        <v>2010</v>
      </c>
      <c r="O139" s="19">
        <v>2011</v>
      </c>
      <c r="P139" s="19">
        <v>2012</v>
      </c>
      <c r="Q139" s="19">
        <v>2013</v>
      </c>
      <c r="R139" s="19">
        <v>2014</v>
      </c>
      <c r="S139" s="19">
        <v>2015</v>
      </c>
      <c r="T139" s="19">
        <v>2016</v>
      </c>
    </row>
    <row r="140" spans="2:20" x14ac:dyDescent="0.25">
      <c r="B140" s="24"/>
      <c r="C140" s="24" t="s">
        <v>22</v>
      </c>
      <c r="D140" s="25"/>
      <c r="E140" s="25"/>
      <c r="F140" s="25">
        <v>12979</v>
      </c>
      <c r="G140" s="25">
        <v>13305</v>
      </c>
      <c r="H140" s="25">
        <v>13370.1</v>
      </c>
      <c r="I140" s="25">
        <v>13399.5</v>
      </c>
      <c r="J140" s="25">
        <v>13256.3</v>
      </c>
      <c r="K140" s="25">
        <v>13623.8</v>
      </c>
      <c r="L140" s="24"/>
      <c r="M140" s="24"/>
      <c r="N140" s="24"/>
      <c r="O140" s="24"/>
      <c r="P140" s="24"/>
      <c r="Q140" s="24"/>
      <c r="R140" s="24"/>
      <c r="S140" s="24"/>
      <c r="T140" s="24"/>
    </row>
    <row r="141" spans="2:20" x14ac:dyDescent="0.25">
      <c r="C141" t="s">
        <v>23</v>
      </c>
      <c r="D141" s="18"/>
      <c r="E141" s="18"/>
      <c r="F141" s="18">
        <v>1646</v>
      </c>
      <c r="G141" s="18">
        <v>1602</v>
      </c>
      <c r="H141" s="18">
        <v>1566.3</v>
      </c>
      <c r="I141" s="18">
        <v>1393.7</v>
      </c>
      <c r="J141" s="18">
        <v>1367.3</v>
      </c>
      <c r="K141" s="18">
        <v>1373.5</v>
      </c>
    </row>
    <row r="142" spans="2:20" x14ac:dyDescent="0.25">
      <c r="C142" t="s">
        <v>24</v>
      </c>
      <c r="D142" s="18"/>
      <c r="E142" s="18"/>
      <c r="F142" s="18">
        <v>11213</v>
      </c>
      <c r="G142" s="18">
        <v>11564</v>
      </c>
      <c r="H142" s="18">
        <v>11741.1</v>
      </c>
      <c r="I142" s="18">
        <v>11811.2</v>
      </c>
      <c r="J142" s="18">
        <v>11669.2</v>
      </c>
      <c r="K142" s="18">
        <v>11823.5</v>
      </c>
    </row>
    <row r="143" spans="2:20" x14ac:dyDescent="0.25">
      <c r="C143" t="s">
        <v>25</v>
      </c>
      <c r="D143" s="18"/>
      <c r="E143" s="18"/>
      <c r="F143" s="18">
        <v>120</v>
      </c>
      <c r="G143" s="18">
        <v>139</v>
      </c>
      <c r="H143" s="18">
        <v>62.8</v>
      </c>
      <c r="I143" s="18">
        <v>194.6</v>
      </c>
      <c r="J143" s="18">
        <v>219.8</v>
      </c>
      <c r="K143" s="18">
        <v>426.8</v>
      </c>
    </row>
    <row r="144" spans="2:20" x14ac:dyDescent="0.25">
      <c r="C144" s="19" t="s">
        <v>38</v>
      </c>
      <c r="D144" s="26">
        <f>M144/11.63</f>
        <v>0</v>
      </c>
      <c r="E144" s="26">
        <f t="shared" ref="E144:K148" si="35">N144/11.63</f>
        <v>0</v>
      </c>
      <c r="F144" s="26">
        <f t="shared" si="35"/>
        <v>11213.069647463455</v>
      </c>
      <c r="G144" s="26">
        <f t="shared" si="35"/>
        <v>11564.402407566637</v>
      </c>
      <c r="H144" s="26">
        <f t="shared" si="35"/>
        <v>11790.756663800516</v>
      </c>
      <c r="I144" s="26">
        <f t="shared" si="35"/>
        <v>11861.58211521926</v>
      </c>
      <c r="J144" s="26">
        <f t="shared" si="35"/>
        <v>11739.776440240756</v>
      </c>
      <c r="K144" s="26">
        <f t="shared" si="35"/>
        <v>11906.895958727429</v>
      </c>
      <c r="L144" s="19" t="s">
        <v>29</v>
      </c>
      <c r="M144" s="26"/>
      <c r="N144" s="26"/>
      <c r="O144" s="26">
        <v>130408</v>
      </c>
      <c r="P144" s="26">
        <v>134494</v>
      </c>
      <c r="Q144" s="26">
        <v>137126.5</v>
      </c>
      <c r="R144" s="26">
        <v>137950.20000000001</v>
      </c>
      <c r="S144" s="26">
        <v>136533.6</v>
      </c>
      <c r="T144" s="26">
        <v>138477.20000000001</v>
      </c>
    </row>
    <row r="145" spans="2:20" x14ac:dyDescent="0.25">
      <c r="B145" s="24"/>
      <c r="C145" s="24" t="s">
        <v>42</v>
      </c>
      <c r="D145" s="25">
        <f>M145/11.63</f>
        <v>0</v>
      </c>
      <c r="E145" s="25">
        <f t="shared" si="35"/>
        <v>0</v>
      </c>
      <c r="F145" s="25">
        <f t="shared" si="35"/>
        <v>31.556319862424761</v>
      </c>
      <c r="G145" s="25">
        <f t="shared" si="35"/>
        <v>21.668099742046429</v>
      </c>
      <c r="H145" s="25">
        <f t="shared" si="35"/>
        <v>15.735167669819431</v>
      </c>
      <c r="I145" s="25">
        <f t="shared" si="35"/>
        <v>2.1496130696474633</v>
      </c>
      <c r="J145" s="25">
        <f t="shared" si="35"/>
        <v>2.5537403267411865</v>
      </c>
      <c r="K145" s="25">
        <f t="shared" si="35"/>
        <v>2.7944969905417021</v>
      </c>
      <c r="L145" s="24" t="s">
        <v>32</v>
      </c>
      <c r="M145" s="25"/>
      <c r="N145" s="25"/>
      <c r="O145" s="25">
        <v>367</v>
      </c>
      <c r="P145" s="25">
        <v>252</v>
      </c>
      <c r="Q145" s="25">
        <v>183</v>
      </c>
      <c r="R145" s="25">
        <v>25</v>
      </c>
      <c r="S145" s="25">
        <v>29.7</v>
      </c>
      <c r="T145" s="25">
        <v>32.5</v>
      </c>
    </row>
    <row r="146" spans="2:20" x14ac:dyDescent="0.25">
      <c r="C146" s="20" t="s">
        <v>18</v>
      </c>
      <c r="D146" s="18">
        <f>M146/11.63</f>
        <v>0</v>
      </c>
      <c r="E146" s="18">
        <f t="shared" si="35"/>
        <v>0</v>
      </c>
      <c r="F146" s="18">
        <f t="shared" si="35"/>
        <v>26.225279449699052</v>
      </c>
      <c r="G146" s="18">
        <f t="shared" si="35"/>
        <v>15.649183147033533</v>
      </c>
      <c r="H146" s="18">
        <f t="shared" si="35"/>
        <v>14.61736887360275</v>
      </c>
      <c r="I146" s="18">
        <f t="shared" si="35"/>
        <v>1.0318142734307825</v>
      </c>
      <c r="J146" s="18">
        <f t="shared" si="35"/>
        <v>0.73086844368013748</v>
      </c>
      <c r="K146" s="18">
        <f t="shared" si="35"/>
        <v>1.6766981943250214</v>
      </c>
      <c r="L146" s="20" t="s">
        <v>18</v>
      </c>
      <c r="M146" s="18"/>
      <c r="N146" s="18"/>
      <c r="O146" s="18">
        <v>305</v>
      </c>
      <c r="P146" s="18">
        <v>182</v>
      </c>
      <c r="Q146" s="18">
        <v>170</v>
      </c>
      <c r="R146" s="18">
        <v>12</v>
      </c>
      <c r="S146" s="18">
        <v>8.5</v>
      </c>
      <c r="T146" s="18">
        <v>19.5</v>
      </c>
    </row>
    <row r="147" spans="2:20" x14ac:dyDescent="0.25">
      <c r="C147" s="20" t="s">
        <v>19</v>
      </c>
      <c r="D147" s="18">
        <f>M147/11.63</f>
        <v>0</v>
      </c>
      <c r="E147" s="18">
        <f t="shared" si="35"/>
        <v>0</v>
      </c>
      <c r="F147" s="18">
        <f t="shared" si="35"/>
        <v>5.3310404127257094</v>
      </c>
      <c r="G147" s="18">
        <f t="shared" si="35"/>
        <v>6.0189165950128976</v>
      </c>
      <c r="H147" s="18">
        <f t="shared" si="35"/>
        <v>1.1177987962166809</v>
      </c>
      <c r="I147" s="18">
        <f t="shared" si="35"/>
        <v>1.1177987962166809</v>
      </c>
      <c r="J147" s="18">
        <f t="shared" si="35"/>
        <v>1.8228718830610489</v>
      </c>
      <c r="K147" s="18">
        <f t="shared" si="35"/>
        <v>1.1177987962166809</v>
      </c>
      <c r="L147" s="20" t="s">
        <v>19</v>
      </c>
      <c r="M147" s="18"/>
      <c r="N147" s="18"/>
      <c r="O147" s="18">
        <v>62</v>
      </c>
      <c r="P147" s="18">
        <v>70</v>
      </c>
      <c r="Q147" s="18">
        <v>13</v>
      </c>
      <c r="R147" s="18">
        <v>13</v>
      </c>
      <c r="S147" s="18">
        <v>21.2</v>
      </c>
      <c r="T147" s="18">
        <v>13</v>
      </c>
    </row>
    <row r="148" spans="2:20" x14ac:dyDescent="0.25">
      <c r="C148" s="20" t="s">
        <v>20</v>
      </c>
      <c r="D148" s="18">
        <f>M148/11.63</f>
        <v>0</v>
      </c>
      <c r="E148" s="18">
        <f t="shared" si="35"/>
        <v>0</v>
      </c>
      <c r="F148" s="18">
        <f t="shared" si="35"/>
        <v>0</v>
      </c>
      <c r="G148" s="18">
        <f t="shared" si="35"/>
        <v>0</v>
      </c>
      <c r="H148" s="18">
        <v>0</v>
      </c>
      <c r="I148" s="18">
        <f t="shared" si="35"/>
        <v>0</v>
      </c>
      <c r="J148" s="18">
        <f t="shared" si="35"/>
        <v>0</v>
      </c>
      <c r="K148" s="18">
        <f t="shared" si="35"/>
        <v>0</v>
      </c>
      <c r="L148" s="20" t="s">
        <v>20</v>
      </c>
      <c r="M148" s="18"/>
      <c r="N148" s="18"/>
      <c r="O148" s="18">
        <v>0</v>
      </c>
      <c r="P148" s="18">
        <v>0</v>
      </c>
      <c r="Q148" s="18">
        <v>0</v>
      </c>
      <c r="R148" s="18">
        <v>0</v>
      </c>
      <c r="S148" s="18">
        <v>0</v>
      </c>
      <c r="T148" s="18">
        <v>0</v>
      </c>
    </row>
    <row r="149" spans="2:20" x14ac:dyDescent="0.25">
      <c r="C149" s="27" t="s">
        <v>28</v>
      </c>
      <c r="D149" s="28"/>
      <c r="E149" s="28"/>
      <c r="F149" s="28">
        <v>1646</v>
      </c>
      <c r="G149" s="28">
        <v>1602</v>
      </c>
      <c r="H149" s="28">
        <v>247</v>
      </c>
      <c r="I149" s="28">
        <v>255.4</v>
      </c>
      <c r="J149" s="28">
        <v>1227.4000000000001</v>
      </c>
      <c r="K149" s="28">
        <v>1226.2</v>
      </c>
    </row>
    <row r="150" spans="2:20" x14ac:dyDescent="0.25">
      <c r="B150" s="24"/>
      <c r="C150" s="24" t="s">
        <v>43</v>
      </c>
      <c r="D150" s="25"/>
      <c r="E150" s="25"/>
      <c r="F150" s="25">
        <v>1324</v>
      </c>
      <c r="G150" s="25">
        <v>1253</v>
      </c>
      <c r="H150" s="25">
        <v>989.9</v>
      </c>
      <c r="I150" s="25">
        <v>807.9</v>
      </c>
      <c r="J150" s="25">
        <v>845.7</v>
      </c>
      <c r="K150" s="31">
        <v>833.3</v>
      </c>
      <c r="L150" s="24"/>
      <c r="M150" s="24"/>
      <c r="N150" s="24"/>
      <c r="O150" s="24"/>
      <c r="P150" s="24"/>
      <c r="Q150" s="24"/>
      <c r="R150" s="24"/>
      <c r="S150" s="24"/>
      <c r="T150" s="24"/>
    </row>
    <row r="151" spans="2:20" x14ac:dyDescent="0.25">
      <c r="C151" s="20" t="s">
        <v>18</v>
      </c>
      <c r="D151" s="18"/>
      <c r="E151" s="18"/>
      <c r="F151" s="18" t="s">
        <v>21</v>
      </c>
      <c r="G151" s="18" t="s">
        <v>21</v>
      </c>
      <c r="H151" s="18">
        <v>977.3</v>
      </c>
      <c r="I151" s="18">
        <v>796.1</v>
      </c>
      <c r="J151" s="18">
        <v>829.6</v>
      </c>
      <c r="K151" s="21">
        <v>818</v>
      </c>
    </row>
    <row r="152" spans="2:20" x14ac:dyDescent="0.25">
      <c r="C152" s="20" t="s">
        <v>19</v>
      </c>
      <c r="D152" s="18"/>
      <c r="E152" s="18"/>
      <c r="F152" s="18" t="s">
        <v>21</v>
      </c>
      <c r="G152" s="18" t="s">
        <v>21</v>
      </c>
      <c r="H152" s="18">
        <v>12.6</v>
      </c>
      <c r="I152" s="18">
        <v>11.8</v>
      </c>
      <c r="J152" s="18">
        <v>16.2</v>
      </c>
      <c r="K152" s="21">
        <v>15.3</v>
      </c>
    </row>
    <row r="153" spans="2:20" x14ac:dyDescent="0.25">
      <c r="C153" s="20" t="s">
        <v>20</v>
      </c>
      <c r="D153" s="18"/>
      <c r="E153" s="18"/>
      <c r="F153" s="18" t="s">
        <v>21</v>
      </c>
      <c r="G153" s="18" t="s">
        <v>21</v>
      </c>
      <c r="H153" s="18">
        <v>0</v>
      </c>
      <c r="I153" s="18">
        <v>0</v>
      </c>
      <c r="J153" s="18">
        <v>0</v>
      </c>
      <c r="K153" s="21">
        <v>0</v>
      </c>
    </row>
    <row r="154" spans="2:20" x14ac:dyDescent="0.25">
      <c r="C154" s="29" t="s">
        <v>27</v>
      </c>
      <c r="D154" s="30">
        <f t="shared" ref="D154:G154" si="36">D172</f>
        <v>0</v>
      </c>
      <c r="E154" s="30">
        <f t="shared" si="36"/>
        <v>0</v>
      </c>
      <c r="F154" s="30">
        <f t="shared" si="36"/>
        <v>179</v>
      </c>
      <c r="G154" s="30">
        <f t="shared" si="36"/>
        <v>198</v>
      </c>
      <c r="H154" s="22">
        <f>H172+118</f>
        <v>180.77</v>
      </c>
      <c r="I154" s="30">
        <f t="shared" ref="I154" si="37">I172</f>
        <v>194.6</v>
      </c>
      <c r="J154" s="30">
        <f>J172</f>
        <v>219.8</v>
      </c>
      <c r="K154" s="30">
        <f>K172</f>
        <v>426.7</v>
      </c>
    </row>
    <row r="155" spans="2:20" x14ac:dyDescent="0.25">
      <c r="B155" s="24"/>
      <c r="C155" s="24" t="s">
        <v>44</v>
      </c>
      <c r="D155" s="31">
        <f>D172-D169</f>
        <v>0</v>
      </c>
      <c r="E155" s="31">
        <f>E172-E169</f>
        <v>0</v>
      </c>
      <c r="F155" s="31">
        <f t="shared" ref="F155:G155" si="38">F172-F169</f>
        <v>122</v>
      </c>
      <c r="G155" s="31">
        <f t="shared" si="38"/>
        <v>141</v>
      </c>
      <c r="H155" s="31">
        <f>H154-H167</f>
        <v>118</v>
      </c>
      <c r="I155" s="31">
        <f>I154-I167</f>
        <v>129.1</v>
      </c>
      <c r="J155" s="31">
        <f>J154-J167</f>
        <v>149.21</v>
      </c>
      <c r="K155" s="31">
        <f>K154-K167</f>
        <v>343.29999999999995</v>
      </c>
      <c r="L155" s="24"/>
      <c r="M155" s="24"/>
      <c r="N155" s="24"/>
      <c r="O155" s="24"/>
      <c r="P155" s="24"/>
      <c r="Q155" s="24"/>
      <c r="R155" s="24"/>
      <c r="S155" s="24"/>
      <c r="T155" s="24"/>
    </row>
    <row r="156" spans="2:20" x14ac:dyDescent="0.25">
      <c r="C156" s="20" t="s">
        <v>18</v>
      </c>
      <c r="D156" s="21">
        <v>0</v>
      </c>
      <c r="E156" s="21">
        <v>0</v>
      </c>
      <c r="F156" s="18">
        <v>0</v>
      </c>
      <c r="G156" s="18">
        <v>0</v>
      </c>
      <c r="H156" s="18">
        <v>0</v>
      </c>
      <c r="I156" s="18">
        <v>0</v>
      </c>
      <c r="J156" s="18">
        <v>0</v>
      </c>
      <c r="K156" s="18">
        <v>0</v>
      </c>
    </row>
    <row r="157" spans="2:20" x14ac:dyDescent="0.25">
      <c r="C157" s="20" t="s">
        <v>19</v>
      </c>
      <c r="D157" s="21">
        <f>D170</f>
        <v>0</v>
      </c>
      <c r="E157" s="21">
        <f>E170</f>
        <v>0</v>
      </c>
      <c r="F157" s="21">
        <f t="shared" ref="F157:K157" si="39">F170</f>
        <v>3</v>
      </c>
      <c r="G157" s="21">
        <f t="shared" si="39"/>
        <v>3</v>
      </c>
      <c r="H157" s="21">
        <f t="shared" si="39"/>
        <v>0</v>
      </c>
      <c r="I157" s="21">
        <f t="shared" si="39"/>
        <v>0</v>
      </c>
      <c r="J157" s="21">
        <f t="shared" si="39"/>
        <v>9.9</v>
      </c>
      <c r="K157" s="21">
        <f t="shared" si="39"/>
        <v>10.7</v>
      </c>
    </row>
    <row r="158" spans="2:20" x14ac:dyDescent="0.25">
      <c r="C158" s="20" t="s">
        <v>20</v>
      </c>
      <c r="D158" s="21">
        <f>D160+D163</f>
        <v>0</v>
      </c>
      <c r="E158" s="21">
        <f>E160+E163</f>
        <v>0</v>
      </c>
      <c r="F158" s="18">
        <f t="shared" ref="F158:G158" si="40">F160+F163</f>
        <v>117</v>
      </c>
      <c r="G158" s="18">
        <f t="shared" si="40"/>
        <v>136</v>
      </c>
      <c r="H158" s="18">
        <v>118</v>
      </c>
      <c r="I158" s="18">
        <f>I160+I163</f>
        <v>129.1</v>
      </c>
      <c r="J158" s="18">
        <f t="shared" ref="J158:K158" si="41">J160+J163</f>
        <v>139.30000000000001</v>
      </c>
      <c r="K158" s="18">
        <f t="shared" si="41"/>
        <v>332.59999999999997</v>
      </c>
    </row>
    <row r="159" spans="2:20" x14ac:dyDescent="0.25">
      <c r="D159" s="34">
        <v>2009</v>
      </c>
      <c r="E159" s="34">
        <v>2010</v>
      </c>
      <c r="F159" s="34">
        <v>2011</v>
      </c>
      <c r="G159" s="34">
        <v>2012</v>
      </c>
      <c r="H159" s="34">
        <v>2013</v>
      </c>
      <c r="I159" s="34">
        <v>2014</v>
      </c>
      <c r="J159" s="34">
        <v>2015</v>
      </c>
      <c r="K159" s="34">
        <v>2016</v>
      </c>
    </row>
    <row r="160" spans="2:20" x14ac:dyDescent="0.25">
      <c r="B160" s="1" t="s">
        <v>1</v>
      </c>
      <c r="C160" s="2"/>
      <c r="D160" s="13"/>
      <c r="E160" s="13"/>
      <c r="F160" s="13">
        <v>8</v>
      </c>
      <c r="G160" s="13">
        <v>10</v>
      </c>
      <c r="H160" s="13">
        <v>0</v>
      </c>
      <c r="I160" s="13">
        <v>9.6</v>
      </c>
      <c r="J160" s="13">
        <v>8.3000000000000007</v>
      </c>
      <c r="K160" s="13">
        <v>26.2</v>
      </c>
    </row>
    <row r="161" spans="2:11" x14ac:dyDescent="0.25">
      <c r="B161" s="3"/>
      <c r="C161" s="4" t="s">
        <v>2</v>
      </c>
      <c r="D161" s="15"/>
      <c r="E161" s="15"/>
      <c r="F161" s="15">
        <v>0.5</v>
      </c>
      <c r="G161" s="15">
        <v>0.9</v>
      </c>
      <c r="H161" s="15">
        <v>0</v>
      </c>
      <c r="I161" s="15">
        <v>0.3</v>
      </c>
      <c r="J161" s="15">
        <v>0.5</v>
      </c>
      <c r="K161" s="15">
        <v>1.1000000000000001</v>
      </c>
    </row>
    <row r="162" spans="2:11" x14ac:dyDescent="0.25">
      <c r="B162" s="3"/>
      <c r="C162" s="4" t="s">
        <v>3</v>
      </c>
      <c r="D162" s="15"/>
      <c r="E162" s="15"/>
      <c r="F162" s="15">
        <v>7.5</v>
      </c>
      <c r="G162" s="15">
        <v>9.1</v>
      </c>
      <c r="H162" s="15">
        <v>0</v>
      </c>
      <c r="I162" s="15">
        <v>8.9</v>
      </c>
      <c r="J162" s="15">
        <v>8.3000000000000007</v>
      </c>
      <c r="K162" s="15">
        <v>32.299999999999997</v>
      </c>
    </row>
    <row r="163" spans="2:11" x14ac:dyDescent="0.25">
      <c r="B163" s="1" t="s">
        <v>0</v>
      </c>
      <c r="C163" s="2"/>
      <c r="D163" s="13"/>
      <c r="E163" s="13"/>
      <c r="F163" s="13">
        <v>109</v>
      </c>
      <c r="G163" s="13">
        <v>126</v>
      </c>
      <c r="H163" s="13" t="s">
        <v>46</v>
      </c>
      <c r="I163" s="13">
        <v>119.5</v>
      </c>
      <c r="J163" s="13">
        <v>131</v>
      </c>
      <c r="K163" s="13">
        <v>306.39999999999998</v>
      </c>
    </row>
    <row r="164" spans="2:11" x14ac:dyDescent="0.25">
      <c r="B164" s="3"/>
      <c r="C164" s="4" t="s">
        <v>8</v>
      </c>
      <c r="D164" s="15"/>
      <c r="E164" s="15"/>
      <c r="F164" s="15"/>
      <c r="G164" s="15"/>
      <c r="H164" s="15" t="s">
        <v>47</v>
      </c>
      <c r="I164" s="15">
        <v>0</v>
      </c>
      <c r="J164" s="15">
        <v>8</v>
      </c>
      <c r="K164" s="15">
        <v>120</v>
      </c>
    </row>
    <row r="165" spans="2:11" x14ac:dyDescent="0.25">
      <c r="B165" s="3"/>
      <c r="C165" s="4" t="s">
        <v>9</v>
      </c>
      <c r="D165" s="15"/>
      <c r="E165" s="15"/>
      <c r="F165" s="15">
        <v>109</v>
      </c>
      <c r="G165" s="15">
        <v>126</v>
      </c>
      <c r="H165" s="15" t="s">
        <v>46</v>
      </c>
      <c r="I165" s="15">
        <v>118.4</v>
      </c>
      <c r="J165" s="15">
        <v>135</v>
      </c>
      <c r="K165" s="15">
        <v>285</v>
      </c>
    </row>
    <row r="166" spans="2:11" x14ac:dyDescent="0.25">
      <c r="B166" s="9" t="s">
        <v>4</v>
      </c>
      <c r="C166" s="10"/>
      <c r="D166" s="13"/>
      <c r="E166" s="13"/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</row>
    <row r="167" spans="2:11" x14ac:dyDescent="0.25">
      <c r="B167" s="1" t="s">
        <v>5</v>
      </c>
      <c r="C167" s="2"/>
      <c r="D167" s="13"/>
      <c r="E167" s="13"/>
      <c r="F167" s="13">
        <v>58</v>
      </c>
      <c r="G167" s="13">
        <v>59</v>
      </c>
      <c r="H167" s="13">
        <v>62.77</v>
      </c>
      <c r="I167" s="13">
        <v>65.5</v>
      </c>
      <c r="J167" s="13">
        <v>70.59</v>
      </c>
      <c r="K167" s="13">
        <v>83.4</v>
      </c>
    </row>
    <row r="168" spans="2:11" x14ac:dyDescent="0.25">
      <c r="B168" s="3"/>
      <c r="C168" s="4" t="s">
        <v>7</v>
      </c>
      <c r="D168" s="15"/>
      <c r="E168" s="15"/>
      <c r="F168" s="15">
        <v>1</v>
      </c>
      <c r="G168" s="15">
        <v>2</v>
      </c>
      <c r="H168" s="15">
        <v>2.15</v>
      </c>
      <c r="I168" s="15">
        <v>5.6</v>
      </c>
      <c r="J168" s="15">
        <v>16.170000000000002</v>
      </c>
      <c r="K168" s="15">
        <v>29.32</v>
      </c>
    </row>
    <row r="169" spans="2:11" x14ac:dyDescent="0.25">
      <c r="B169" s="7"/>
      <c r="C169" s="8" t="s">
        <v>6</v>
      </c>
      <c r="D169" s="15"/>
      <c r="E169" s="15"/>
      <c r="F169" s="15">
        <v>57</v>
      </c>
      <c r="G169" s="15">
        <v>57</v>
      </c>
      <c r="H169" s="15">
        <v>60.62</v>
      </c>
      <c r="I169" s="15">
        <v>59.9</v>
      </c>
      <c r="J169" s="15">
        <v>54.43</v>
      </c>
      <c r="K169" s="15">
        <v>54.08</v>
      </c>
    </row>
    <row r="170" spans="2:11" x14ac:dyDescent="0.25">
      <c r="B170" s="11" t="s">
        <v>10</v>
      </c>
      <c r="C170" s="12"/>
      <c r="D170" s="17"/>
      <c r="E170" s="17"/>
      <c r="F170" s="17">
        <v>3</v>
      </c>
      <c r="G170" s="17">
        <v>3</v>
      </c>
      <c r="H170" s="17">
        <v>0</v>
      </c>
      <c r="I170" s="17">
        <v>0</v>
      </c>
      <c r="J170" s="17">
        <v>9.9</v>
      </c>
      <c r="K170" s="16">
        <v>10.7</v>
      </c>
    </row>
    <row r="171" spans="2:11" x14ac:dyDescent="0.25">
      <c r="B171" s="7"/>
      <c r="C171" s="8" t="s">
        <v>11</v>
      </c>
      <c r="D171" s="15"/>
      <c r="E171" s="15"/>
      <c r="F171" s="15"/>
      <c r="G171" s="15"/>
      <c r="H171" s="15">
        <v>0</v>
      </c>
      <c r="I171" s="15">
        <v>0</v>
      </c>
      <c r="J171" s="15">
        <v>0</v>
      </c>
      <c r="K171" s="15">
        <v>0</v>
      </c>
    </row>
    <row r="172" spans="2:11" x14ac:dyDescent="0.25">
      <c r="B172" s="5" t="s">
        <v>12</v>
      </c>
      <c r="C172" s="6"/>
      <c r="D172" s="13"/>
      <c r="E172" s="13"/>
      <c r="F172" s="13">
        <v>179</v>
      </c>
      <c r="G172" s="13">
        <v>198</v>
      </c>
      <c r="H172" s="13">
        <v>62.77</v>
      </c>
      <c r="I172" s="13">
        <v>194.6</v>
      </c>
      <c r="J172" s="13">
        <v>219.8</v>
      </c>
      <c r="K172" s="13">
        <f>K160+K163+K166+K167+K170</f>
        <v>426.7</v>
      </c>
    </row>
    <row r="175" spans="2:11" ht="18.75" x14ac:dyDescent="0.3">
      <c r="C175" s="33" t="s">
        <v>49</v>
      </c>
      <c r="F175" s="18"/>
      <c r="G175" s="18"/>
    </row>
    <row r="176" spans="2:11" x14ac:dyDescent="0.25">
      <c r="C176" s="36" t="s">
        <v>76</v>
      </c>
      <c r="D176" s="37">
        <v>0.64800000000000002</v>
      </c>
      <c r="E176" s="37">
        <v>0.65300000000000002</v>
      </c>
      <c r="F176" s="37">
        <v>0.625</v>
      </c>
      <c r="G176" s="37">
        <v>0.65600000000000003</v>
      </c>
      <c r="H176" s="37">
        <v>0.67100000000000004</v>
      </c>
      <c r="I176" s="37">
        <v>0.68100000000000005</v>
      </c>
      <c r="J176" s="37">
        <v>0.68600000000000005</v>
      </c>
      <c r="K176" s="37">
        <v>0.68600000000000005</v>
      </c>
    </row>
    <row r="177" spans="2:20" x14ac:dyDescent="0.25">
      <c r="C177" s="36" t="s">
        <v>77</v>
      </c>
      <c r="D177" s="37">
        <v>0.58199999999999996</v>
      </c>
      <c r="E177" s="37">
        <v>0.56000000000000005</v>
      </c>
      <c r="F177" s="37">
        <v>0.59899999999999998</v>
      </c>
      <c r="G177" s="37">
        <v>0.6</v>
      </c>
      <c r="H177" s="37">
        <v>0.61799999999999999</v>
      </c>
      <c r="I177" s="37">
        <v>0.63300000000000001</v>
      </c>
      <c r="J177" s="37">
        <v>0.65800000000000003</v>
      </c>
      <c r="K177" s="37">
        <v>0.64900000000000002</v>
      </c>
    </row>
    <row r="178" spans="2:20" x14ac:dyDescent="0.25">
      <c r="C178" s="36" t="s">
        <v>78</v>
      </c>
      <c r="D178" s="37">
        <v>7.3999999999999996E-2</v>
      </c>
      <c r="E178" s="37">
        <v>0.08</v>
      </c>
      <c r="F178" s="37">
        <v>9.4E-2</v>
      </c>
      <c r="G178" s="37">
        <v>0.126</v>
      </c>
      <c r="H178" s="37">
        <v>0.17</v>
      </c>
      <c r="I178" s="37">
        <v>0.192</v>
      </c>
      <c r="J178" s="37">
        <v>0.24</v>
      </c>
      <c r="K178" s="37">
        <v>0.30299999999999999</v>
      </c>
    </row>
    <row r="179" spans="2:20" x14ac:dyDescent="0.25">
      <c r="C179" s="36" t="s">
        <v>75</v>
      </c>
      <c r="D179" s="37">
        <v>0.47299999999999998</v>
      </c>
      <c r="E179" s="37">
        <v>0.47799999999999998</v>
      </c>
      <c r="F179" s="37">
        <v>0.48799999999999999</v>
      </c>
      <c r="G179" s="37">
        <v>0.51</v>
      </c>
      <c r="H179" s="37">
        <v>0.52</v>
      </c>
      <c r="I179" s="37">
        <v>0.52600000000000002</v>
      </c>
      <c r="J179" s="37">
        <v>0.53800000000000003</v>
      </c>
      <c r="K179" s="37">
        <v>0.53800000000000003</v>
      </c>
    </row>
    <row r="180" spans="2:20" x14ac:dyDescent="0.25">
      <c r="B180" t="s">
        <v>39</v>
      </c>
      <c r="D180" s="19">
        <v>2009</v>
      </c>
      <c r="E180" s="19">
        <v>2010</v>
      </c>
      <c r="F180" s="19">
        <v>2011</v>
      </c>
      <c r="G180" s="19">
        <v>2012</v>
      </c>
      <c r="H180" s="19">
        <v>2013</v>
      </c>
      <c r="I180" s="19">
        <v>2014</v>
      </c>
      <c r="J180" s="19">
        <v>2015</v>
      </c>
      <c r="K180" s="19">
        <v>2016</v>
      </c>
      <c r="M180" s="19">
        <v>2009</v>
      </c>
      <c r="N180" s="19">
        <v>2010</v>
      </c>
      <c r="O180" s="19">
        <v>2011</v>
      </c>
      <c r="P180" s="19">
        <v>2012</v>
      </c>
      <c r="Q180" s="19">
        <v>2013</v>
      </c>
      <c r="R180" s="19">
        <v>2014</v>
      </c>
      <c r="S180" s="19">
        <v>2015</v>
      </c>
      <c r="T180" s="19">
        <v>2016</v>
      </c>
    </row>
    <row r="181" spans="2:20" x14ac:dyDescent="0.25">
      <c r="B181" s="24"/>
      <c r="C181" s="24" t="s">
        <v>22</v>
      </c>
      <c r="D181" s="25">
        <v>16054</v>
      </c>
      <c r="E181" s="25">
        <v>17429</v>
      </c>
      <c r="F181" s="25">
        <v>16994</v>
      </c>
      <c r="G181" s="25">
        <v>17840</v>
      </c>
      <c r="H181" s="25">
        <v>17887</v>
      </c>
      <c r="I181" s="25">
        <v>17833</v>
      </c>
      <c r="J181" s="25">
        <v>18636</v>
      </c>
      <c r="K181" s="25">
        <v>19359</v>
      </c>
      <c r="L181" s="24"/>
      <c r="M181" s="24"/>
      <c r="N181" s="24"/>
      <c r="O181" s="24"/>
      <c r="P181" s="24"/>
      <c r="Q181" s="24"/>
      <c r="R181" s="24"/>
      <c r="S181" s="24"/>
      <c r="T181" s="24"/>
    </row>
    <row r="182" spans="2:20" x14ac:dyDescent="0.25">
      <c r="C182" t="s">
        <v>23</v>
      </c>
      <c r="D182" s="18">
        <v>8583</v>
      </c>
      <c r="E182" s="18">
        <v>9752</v>
      </c>
      <c r="F182" s="18">
        <v>9156</v>
      </c>
      <c r="G182" s="18">
        <v>9661</v>
      </c>
      <c r="H182" s="18">
        <v>9450</v>
      </c>
      <c r="I182" s="18">
        <v>9337</v>
      </c>
      <c r="J182" s="18">
        <v>9581</v>
      </c>
      <c r="K182" s="18">
        <v>9842</v>
      </c>
    </row>
    <row r="183" spans="2:20" x14ac:dyDescent="0.25">
      <c r="C183" t="s">
        <v>24</v>
      </c>
      <c r="D183" s="18">
        <v>7075</v>
      </c>
      <c r="E183" s="18">
        <v>7248</v>
      </c>
      <c r="F183" s="18">
        <v>7232</v>
      </c>
      <c r="G183" s="18">
        <v>7443</v>
      </c>
      <c r="H183" s="18">
        <v>7461</v>
      </c>
      <c r="I183" s="18">
        <v>7369</v>
      </c>
      <c r="J183" s="18">
        <v>7740</v>
      </c>
      <c r="K183" s="18">
        <v>7895</v>
      </c>
    </row>
    <row r="184" spans="2:20" x14ac:dyDescent="0.25">
      <c r="C184" t="s">
        <v>25</v>
      </c>
      <c r="D184" s="18">
        <v>396</v>
      </c>
      <c r="E184" s="18">
        <v>429</v>
      </c>
      <c r="F184" s="18">
        <v>607</v>
      </c>
      <c r="G184" s="18">
        <v>736</v>
      </c>
      <c r="H184" s="18">
        <v>977</v>
      </c>
      <c r="I184" s="18">
        <v>1127</v>
      </c>
      <c r="J184" s="18">
        <v>1315</v>
      </c>
      <c r="K184" s="18">
        <v>1622</v>
      </c>
    </row>
    <row r="185" spans="2:20" x14ac:dyDescent="0.25">
      <c r="C185" s="19" t="s">
        <v>38</v>
      </c>
      <c r="D185" s="26">
        <f>M185/11.63</f>
        <v>7070.4213241616508</v>
      </c>
      <c r="E185" s="26">
        <f t="shared" ref="E185:K189" si="42">N185/11.63</f>
        <v>7222.3559759243335</v>
      </c>
      <c r="F185" s="26">
        <f t="shared" si="42"/>
        <v>7364.1444539982795</v>
      </c>
      <c r="G185" s="26">
        <f t="shared" si="42"/>
        <v>7571.9690455717964</v>
      </c>
      <c r="H185" s="26">
        <f t="shared" si="42"/>
        <v>7602.1496130696469</v>
      </c>
      <c r="I185" s="26">
        <f t="shared" si="42"/>
        <v>7503.7833190025794</v>
      </c>
      <c r="J185" s="26">
        <f t="shared" si="42"/>
        <v>7877.8159931212376</v>
      </c>
      <c r="K185" s="26">
        <f t="shared" si="42"/>
        <v>8039.8108340498702</v>
      </c>
      <c r="L185" s="19" t="s">
        <v>29</v>
      </c>
      <c r="M185" s="26">
        <v>82229</v>
      </c>
      <c r="N185" s="26">
        <v>83996</v>
      </c>
      <c r="O185" s="26">
        <v>85645</v>
      </c>
      <c r="P185" s="26">
        <v>88062</v>
      </c>
      <c r="Q185" s="26">
        <v>88413</v>
      </c>
      <c r="R185" s="26">
        <v>87269</v>
      </c>
      <c r="S185" s="26">
        <v>91619</v>
      </c>
      <c r="T185" s="26">
        <v>93503</v>
      </c>
    </row>
    <row r="186" spans="2:20" x14ac:dyDescent="0.25">
      <c r="B186" s="24"/>
      <c r="C186" s="24" t="s">
        <v>42</v>
      </c>
      <c r="D186" s="25">
        <f>M186/11.63</f>
        <v>981.16938950988811</v>
      </c>
      <c r="E186" s="25">
        <f t="shared" si="42"/>
        <v>1048.2373172828891</v>
      </c>
      <c r="F186" s="25">
        <f t="shared" si="42"/>
        <v>831.81427343078235</v>
      </c>
      <c r="G186" s="25">
        <f t="shared" si="42"/>
        <v>905.15907136715384</v>
      </c>
      <c r="H186" s="25">
        <f t="shared" si="42"/>
        <v>827.944969905417</v>
      </c>
      <c r="I186" s="25">
        <f t="shared" si="42"/>
        <v>781.68529664660355</v>
      </c>
      <c r="J186" s="25">
        <f t="shared" si="42"/>
        <v>772.82889079965605</v>
      </c>
      <c r="K186" s="25">
        <f t="shared" si="42"/>
        <v>839.29492691315556</v>
      </c>
      <c r="L186" s="24" t="s">
        <v>32</v>
      </c>
      <c r="M186" s="25">
        <v>11411</v>
      </c>
      <c r="N186" s="25">
        <v>12191</v>
      </c>
      <c r="O186" s="25">
        <v>9674</v>
      </c>
      <c r="P186" s="25">
        <v>10527</v>
      </c>
      <c r="Q186" s="25">
        <v>9629</v>
      </c>
      <c r="R186" s="25">
        <v>9091</v>
      </c>
      <c r="S186" s="25">
        <v>8988</v>
      </c>
      <c r="T186" s="25">
        <v>9761</v>
      </c>
    </row>
    <row r="187" spans="2:20" x14ac:dyDescent="0.25">
      <c r="C187" s="20" t="s">
        <v>18</v>
      </c>
      <c r="D187" s="18">
        <f>M187/11.63</f>
        <v>954.85812553740323</v>
      </c>
      <c r="E187" s="18">
        <f t="shared" si="42"/>
        <v>1029.7506448839208</v>
      </c>
      <c r="F187" s="18">
        <f t="shared" si="42"/>
        <v>828.97678417884777</v>
      </c>
      <c r="G187" s="18">
        <f t="shared" si="42"/>
        <v>903.43938091143593</v>
      </c>
      <c r="H187" s="18">
        <f t="shared" si="42"/>
        <v>826.22527944969897</v>
      </c>
      <c r="I187" s="18">
        <f t="shared" si="42"/>
        <v>780.48151332760096</v>
      </c>
      <c r="J187" s="18">
        <f t="shared" si="42"/>
        <v>771.88306104901108</v>
      </c>
      <c r="K187" s="18">
        <f t="shared" si="42"/>
        <v>838.3490971625107</v>
      </c>
      <c r="L187" s="20" t="s">
        <v>18</v>
      </c>
      <c r="M187" s="18">
        <v>11105</v>
      </c>
      <c r="N187" s="18">
        <v>11976</v>
      </c>
      <c r="O187" s="18">
        <v>9641</v>
      </c>
      <c r="P187" s="18">
        <v>10507</v>
      </c>
      <c r="Q187" s="18">
        <v>9609</v>
      </c>
      <c r="R187" s="18">
        <v>9077</v>
      </c>
      <c r="S187" s="18">
        <v>8977</v>
      </c>
      <c r="T187" s="18">
        <v>9750</v>
      </c>
    </row>
    <row r="188" spans="2:20" x14ac:dyDescent="0.25">
      <c r="C188" s="20" t="s">
        <v>19</v>
      </c>
      <c r="D188" s="18">
        <f>M188/11.63</f>
        <v>2.9234737747205499</v>
      </c>
      <c r="E188" s="18">
        <f t="shared" si="42"/>
        <v>3.0954428202923472</v>
      </c>
      <c r="F188" s="18">
        <f t="shared" si="42"/>
        <v>2.8374892519346515</v>
      </c>
      <c r="G188" s="18">
        <f t="shared" si="42"/>
        <v>1.7196904557179706</v>
      </c>
      <c r="H188" s="18">
        <f t="shared" si="42"/>
        <v>1.7196904557179706</v>
      </c>
      <c r="I188" s="18">
        <f t="shared" si="42"/>
        <v>1.2037833190025795</v>
      </c>
      <c r="J188" s="18">
        <f t="shared" si="42"/>
        <v>0.94582975064488384</v>
      </c>
      <c r="K188" s="18">
        <f t="shared" si="42"/>
        <v>0.94582975064488384</v>
      </c>
      <c r="L188" s="20" t="s">
        <v>19</v>
      </c>
      <c r="M188" s="18">
        <v>34</v>
      </c>
      <c r="N188" s="18">
        <v>36</v>
      </c>
      <c r="O188" s="18">
        <v>33</v>
      </c>
      <c r="P188" s="18">
        <v>20</v>
      </c>
      <c r="Q188" s="18">
        <v>20</v>
      </c>
      <c r="R188" s="18">
        <v>14</v>
      </c>
      <c r="S188" s="18">
        <v>11</v>
      </c>
      <c r="T188" s="18">
        <v>11</v>
      </c>
    </row>
    <row r="189" spans="2:20" x14ac:dyDescent="0.25">
      <c r="C189" s="20" t="s">
        <v>20</v>
      </c>
      <c r="D189" s="18">
        <f>M189/11.63</f>
        <v>23.387790197764399</v>
      </c>
      <c r="E189" s="18">
        <f t="shared" si="42"/>
        <v>1.461736887360275</v>
      </c>
      <c r="F189" s="18">
        <f t="shared" si="42"/>
        <v>0</v>
      </c>
      <c r="G189" s="18">
        <f t="shared" si="42"/>
        <v>0</v>
      </c>
      <c r="H189" s="18" t="s">
        <v>21</v>
      </c>
      <c r="I189" s="18" t="s">
        <v>21</v>
      </c>
      <c r="J189" s="18" t="s">
        <v>21</v>
      </c>
      <c r="K189" s="18" t="s">
        <v>21</v>
      </c>
      <c r="L189" s="20" t="s">
        <v>20</v>
      </c>
      <c r="M189" s="18">
        <v>272</v>
      </c>
      <c r="N189" s="18">
        <v>17</v>
      </c>
      <c r="O189" s="18">
        <v>0</v>
      </c>
      <c r="P189" s="18">
        <v>0</v>
      </c>
      <c r="Q189" s="18" t="s">
        <v>21</v>
      </c>
      <c r="R189" s="18" t="s">
        <v>21</v>
      </c>
      <c r="S189" s="18" t="s">
        <v>21</v>
      </c>
      <c r="T189" s="18" t="s">
        <v>21</v>
      </c>
    </row>
    <row r="190" spans="2:20" x14ac:dyDescent="0.25">
      <c r="C190" s="27" t="s">
        <v>28</v>
      </c>
      <c r="D190" s="28">
        <v>8583</v>
      </c>
      <c r="E190" s="28">
        <v>9752</v>
      </c>
      <c r="F190" s="28">
        <v>8700</v>
      </c>
      <c r="G190" s="28">
        <v>9152</v>
      </c>
      <c r="H190" s="28">
        <v>9450</v>
      </c>
      <c r="I190" s="28">
        <v>9337</v>
      </c>
      <c r="J190" s="28">
        <v>9581</v>
      </c>
      <c r="K190" s="28">
        <v>9842</v>
      </c>
    </row>
    <row r="191" spans="2:20" x14ac:dyDescent="0.25">
      <c r="B191" s="24"/>
      <c r="C191" s="24" t="s">
        <v>43</v>
      </c>
      <c r="D191" s="25">
        <v>7780</v>
      </c>
      <c r="E191" s="25">
        <v>8949</v>
      </c>
      <c r="F191" s="25">
        <v>7525</v>
      </c>
      <c r="G191" s="25">
        <v>7964</v>
      </c>
      <c r="H191" s="25">
        <v>7675</v>
      </c>
      <c r="I191" s="25">
        <v>7537</v>
      </c>
      <c r="J191" s="25">
        <v>7740</v>
      </c>
      <c r="K191" s="31">
        <v>7909</v>
      </c>
      <c r="L191" s="24"/>
      <c r="M191" s="24"/>
      <c r="N191" s="24"/>
      <c r="O191" s="24"/>
      <c r="P191" s="24"/>
      <c r="Q191" s="24"/>
      <c r="R191" s="24"/>
      <c r="S191" s="24"/>
      <c r="T191" s="24"/>
    </row>
    <row r="192" spans="2:20" x14ac:dyDescent="0.25">
      <c r="C192" s="20" t="s">
        <v>18</v>
      </c>
      <c r="D192" s="18">
        <v>7557</v>
      </c>
      <c r="E192" s="18">
        <v>8713</v>
      </c>
      <c r="F192" s="18">
        <v>7485</v>
      </c>
      <c r="G192" s="18">
        <v>7921</v>
      </c>
      <c r="H192" s="18">
        <v>7626</v>
      </c>
      <c r="I192" s="18">
        <v>7487</v>
      </c>
      <c r="J192" s="18">
        <v>7689</v>
      </c>
      <c r="K192" s="21">
        <v>7852</v>
      </c>
    </row>
    <row r="193" spans="2:20" x14ac:dyDescent="0.25">
      <c r="C193" s="20" t="s">
        <v>19</v>
      </c>
      <c r="D193" s="18">
        <v>82</v>
      </c>
      <c r="E193" s="18">
        <v>83</v>
      </c>
      <c r="F193" s="18">
        <v>40</v>
      </c>
      <c r="G193" s="18">
        <v>43</v>
      </c>
      <c r="H193" s="18">
        <v>49</v>
      </c>
      <c r="I193" s="18">
        <v>50</v>
      </c>
      <c r="J193" s="18">
        <v>51</v>
      </c>
      <c r="K193" s="21">
        <v>57</v>
      </c>
    </row>
    <row r="194" spans="2:20" x14ac:dyDescent="0.25">
      <c r="C194" s="20" t="s">
        <v>20</v>
      </c>
      <c r="D194" s="18">
        <v>142</v>
      </c>
      <c r="E194" s="18">
        <v>153</v>
      </c>
      <c r="F194" s="18">
        <v>0</v>
      </c>
      <c r="G194" s="18">
        <v>0</v>
      </c>
      <c r="H194" s="18">
        <v>0</v>
      </c>
      <c r="I194" s="18">
        <v>0</v>
      </c>
      <c r="J194" s="18">
        <v>0</v>
      </c>
      <c r="K194" s="21">
        <v>0</v>
      </c>
    </row>
    <row r="195" spans="2:20" x14ac:dyDescent="0.25">
      <c r="C195" s="29" t="s">
        <v>27</v>
      </c>
      <c r="D195" s="30">
        <f t="shared" ref="D195:I195" si="43">D213</f>
        <v>506</v>
      </c>
      <c r="E195" s="30">
        <f t="shared" si="43"/>
        <v>569</v>
      </c>
      <c r="F195" s="30">
        <f t="shared" si="43"/>
        <v>607</v>
      </c>
      <c r="G195" s="30">
        <f t="shared" si="43"/>
        <v>736</v>
      </c>
      <c r="H195" s="30">
        <f t="shared" si="43"/>
        <v>969</v>
      </c>
      <c r="I195" s="30">
        <f t="shared" si="43"/>
        <v>1120</v>
      </c>
      <c r="J195" s="30">
        <f>J213</f>
        <v>1328</v>
      </c>
      <c r="K195" s="30">
        <f>K213</f>
        <v>1624</v>
      </c>
    </row>
    <row r="196" spans="2:20" x14ac:dyDescent="0.25">
      <c r="B196" s="24"/>
      <c r="C196" s="24" t="s">
        <v>44</v>
      </c>
      <c r="D196" s="31">
        <f>D213-D210</f>
        <v>396</v>
      </c>
      <c r="E196" s="31">
        <f>E213-E210</f>
        <v>429</v>
      </c>
      <c r="F196" s="31">
        <f t="shared" ref="F196:G196" si="44">F213-F210</f>
        <v>475</v>
      </c>
      <c r="G196" s="31">
        <f t="shared" si="44"/>
        <v>607</v>
      </c>
      <c r="H196" s="31">
        <f t="shared" ref="H196:I196" si="45">H195-H208</f>
        <v>827</v>
      </c>
      <c r="I196" s="31">
        <f t="shared" si="45"/>
        <v>982</v>
      </c>
      <c r="J196" s="31">
        <f>J195-J208</f>
        <v>1190</v>
      </c>
      <c r="K196" s="31">
        <f>K195-K208</f>
        <v>1479</v>
      </c>
      <c r="L196" s="24"/>
      <c r="M196" s="24"/>
      <c r="N196" s="24"/>
      <c r="O196" s="24"/>
      <c r="P196" s="24"/>
      <c r="Q196" s="24"/>
      <c r="R196" s="24"/>
      <c r="S196" s="24"/>
      <c r="T196" s="24"/>
    </row>
    <row r="197" spans="2:20" x14ac:dyDescent="0.25">
      <c r="C197" s="20" t="s">
        <v>18</v>
      </c>
      <c r="D197" s="21">
        <v>0</v>
      </c>
      <c r="E197" s="21">
        <v>0</v>
      </c>
      <c r="F197" s="21">
        <v>0</v>
      </c>
      <c r="G197" s="21">
        <v>0</v>
      </c>
      <c r="H197" s="21">
        <v>0</v>
      </c>
      <c r="I197" s="21">
        <v>0</v>
      </c>
      <c r="J197" s="21">
        <v>0</v>
      </c>
      <c r="K197" s="21">
        <v>0</v>
      </c>
    </row>
    <row r="198" spans="2:20" x14ac:dyDescent="0.25">
      <c r="C198" s="20" t="s">
        <v>19</v>
      </c>
      <c r="D198" s="21" t="str">
        <f>D211</f>
        <v>36 (Biogas)</v>
      </c>
      <c r="E198" s="21" t="str">
        <f>E211</f>
        <v>49 (Biogas)</v>
      </c>
      <c r="F198" s="21" t="str">
        <f t="shared" ref="F198:K198" si="46">F211</f>
        <v>62 (Biogas)</v>
      </c>
      <c r="G198" s="21" t="str">
        <f t="shared" si="46"/>
        <v>79 (Biogas, DME)</v>
      </c>
      <c r="H198" s="21" t="str">
        <f t="shared" si="46"/>
        <v>75 (biogas, biogasoline, DME)</v>
      </c>
      <c r="I198" s="21" t="str">
        <f t="shared" si="46"/>
        <v>87 (biogas, biogasoline, DME)</v>
      </c>
      <c r="J198" s="21" t="str">
        <f t="shared" si="46"/>
        <v>100 (biogas, biogasoline, DME)</v>
      </c>
      <c r="K198" s="21" t="str">
        <f t="shared" si="46"/>
        <v>120 (biogas, biogasoline, DME)</v>
      </c>
    </row>
    <row r="199" spans="2:20" x14ac:dyDescent="0.25">
      <c r="C199" s="20" t="s">
        <v>20</v>
      </c>
      <c r="D199" s="21">
        <f>D201+D204</f>
        <v>360</v>
      </c>
      <c r="E199" s="21">
        <f>E201+E204</f>
        <v>381</v>
      </c>
      <c r="F199" s="21">
        <f t="shared" ref="F199:K199" si="47">F201+F204</f>
        <v>412</v>
      </c>
      <c r="G199" s="21">
        <f t="shared" si="47"/>
        <v>528</v>
      </c>
      <c r="H199" s="21">
        <f t="shared" si="47"/>
        <v>752</v>
      </c>
      <c r="I199" s="21">
        <f t="shared" si="47"/>
        <v>1090</v>
      </c>
      <c r="J199" s="21">
        <f t="shared" si="47"/>
        <v>1090</v>
      </c>
      <c r="K199" s="21">
        <f t="shared" si="47"/>
        <v>1359</v>
      </c>
    </row>
    <row r="200" spans="2:20" x14ac:dyDescent="0.25">
      <c r="D200" s="34">
        <v>2009</v>
      </c>
      <c r="E200" s="34">
        <v>2010</v>
      </c>
      <c r="F200" s="34">
        <v>2011</v>
      </c>
      <c r="G200" s="34">
        <v>2012</v>
      </c>
      <c r="H200" s="34">
        <v>2013</v>
      </c>
      <c r="I200" s="34">
        <v>2014</v>
      </c>
      <c r="J200" s="34">
        <v>2015</v>
      </c>
      <c r="K200" s="34">
        <v>2016</v>
      </c>
    </row>
    <row r="201" spans="2:20" x14ac:dyDescent="0.25">
      <c r="B201" s="1" t="s">
        <v>1</v>
      </c>
      <c r="C201" s="2"/>
      <c r="D201" s="13">
        <v>198</v>
      </c>
      <c r="E201" s="13">
        <v>203</v>
      </c>
      <c r="F201" s="13">
        <v>197</v>
      </c>
      <c r="G201" s="13">
        <v>197</v>
      </c>
      <c r="H201" s="13">
        <v>177</v>
      </c>
      <c r="I201" s="13">
        <v>136</v>
      </c>
      <c r="J201" s="13">
        <v>136</v>
      </c>
      <c r="K201" s="13">
        <v>110</v>
      </c>
    </row>
    <row r="202" spans="2:20" x14ac:dyDescent="0.25">
      <c r="B202" s="3"/>
      <c r="C202" s="4" t="s">
        <v>2</v>
      </c>
      <c r="D202" s="15" t="s">
        <v>58</v>
      </c>
      <c r="E202" s="15" t="s">
        <v>59</v>
      </c>
      <c r="F202" s="15">
        <v>7</v>
      </c>
      <c r="G202" s="15">
        <v>3</v>
      </c>
      <c r="H202" s="15" t="s">
        <v>13</v>
      </c>
      <c r="I202" s="15" t="s">
        <v>13</v>
      </c>
      <c r="J202" s="15" t="s">
        <v>13</v>
      </c>
      <c r="K202" s="15" t="s">
        <v>13</v>
      </c>
    </row>
    <row r="203" spans="2:20" x14ac:dyDescent="0.25">
      <c r="B203" s="3"/>
      <c r="C203" s="4" t="s">
        <v>3</v>
      </c>
      <c r="D203" s="15" t="s">
        <v>60</v>
      </c>
      <c r="E203" s="15" t="s">
        <v>61</v>
      </c>
      <c r="F203" s="15"/>
      <c r="G203" s="15"/>
      <c r="H203" s="15" t="s">
        <v>52</v>
      </c>
      <c r="I203" s="15" t="s">
        <v>52</v>
      </c>
      <c r="J203" s="15" t="s">
        <v>52</v>
      </c>
      <c r="K203" s="15" t="s">
        <v>52</v>
      </c>
    </row>
    <row r="204" spans="2:20" x14ac:dyDescent="0.25">
      <c r="B204" s="1" t="s">
        <v>0</v>
      </c>
      <c r="C204" s="2"/>
      <c r="D204" s="13">
        <v>162</v>
      </c>
      <c r="E204" s="13">
        <v>178</v>
      </c>
      <c r="F204" s="13">
        <v>215</v>
      </c>
      <c r="G204" s="13">
        <v>331</v>
      </c>
      <c r="H204" s="13">
        <v>575</v>
      </c>
      <c r="I204" s="13">
        <v>954</v>
      </c>
      <c r="J204" s="13">
        <v>954</v>
      </c>
      <c r="K204" s="13">
        <v>1249</v>
      </c>
    </row>
    <row r="205" spans="2:20" x14ac:dyDescent="0.25">
      <c r="B205" s="3"/>
      <c r="C205" s="4" t="s">
        <v>8</v>
      </c>
      <c r="D205" s="15">
        <v>0</v>
      </c>
      <c r="E205" s="15" t="s">
        <v>56</v>
      </c>
      <c r="F205" s="15">
        <v>28</v>
      </c>
      <c r="G205" s="15">
        <v>102</v>
      </c>
      <c r="H205" s="15">
        <v>258</v>
      </c>
      <c r="I205" s="15">
        <v>467</v>
      </c>
      <c r="J205" s="15">
        <v>467</v>
      </c>
      <c r="K205" s="15">
        <v>869</v>
      </c>
    </row>
    <row r="206" spans="2:20" x14ac:dyDescent="0.25">
      <c r="B206" s="3"/>
      <c r="C206" s="4" t="s">
        <v>9</v>
      </c>
      <c r="D206" s="15" t="s">
        <v>57</v>
      </c>
      <c r="E206" s="15" t="s">
        <v>57</v>
      </c>
      <c r="F206" s="15"/>
      <c r="G206" s="15"/>
      <c r="H206" s="15" t="s">
        <v>52</v>
      </c>
      <c r="I206" s="15" t="s">
        <v>52</v>
      </c>
      <c r="J206" s="15" t="s">
        <v>52</v>
      </c>
      <c r="K206" s="15" t="s">
        <v>52</v>
      </c>
    </row>
    <row r="207" spans="2:20" x14ac:dyDescent="0.25">
      <c r="B207" s="9" t="s">
        <v>4</v>
      </c>
      <c r="C207" s="10"/>
      <c r="D207" s="13">
        <v>0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</row>
    <row r="208" spans="2:20" x14ac:dyDescent="0.25">
      <c r="B208" s="1" t="s">
        <v>5</v>
      </c>
      <c r="C208" s="2"/>
      <c r="D208" s="13">
        <v>110</v>
      </c>
      <c r="E208" s="13">
        <v>140</v>
      </c>
      <c r="F208" s="13">
        <v>132</v>
      </c>
      <c r="G208" s="13">
        <v>129</v>
      </c>
      <c r="H208" s="13">
        <v>142</v>
      </c>
      <c r="I208" s="13">
        <v>138</v>
      </c>
      <c r="J208" s="13">
        <v>138</v>
      </c>
      <c r="K208" s="13">
        <v>145</v>
      </c>
    </row>
    <row r="209" spans="2:20" x14ac:dyDescent="0.25">
      <c r="B209" s="3"/>
      <c r="C209" s="4" t="s">
        <v>7</v>
      </c>
      <c r="D209" s="15" t="s">
        <v>62</v>
      </c>
      <c r="E209" s="15" t="s">
        <v>62</v>
      </c>
      <c r="F209" s="15" t="s">
        <v>52</v>
      </c>
      <c r="G209" s="15" t="s">
        <v>52</v>
      </c>
      <c r="H209" s="15" t="s">
        <v>53</v>
      </c>
      <c r="I209" s="15" t="s">
        <v>53</v>
      </c>
      <c r="J209" s="15" t="s">
        <v>53</v>
      </c>
      <c r="K209" s="15" t="s">
        <v>53</v>
      </c>
    </row>
    <row r="210" spans="2:20" x14ac:dyDescent="0.25">
      <c r="B210" s="7"/>
      <c r="C210" s="8" t="s">
        <v>6</v>
      </c>
      <c r="D210" s="15">
        <v>110</v>
      </c>
      <c r="E210" s="15">
        <v>140</v>
      </c>
      <c r="F210" s="15">
        <v>132</v>
      </c>
      <c r="G210" s="15">
        <v>129</v>
      </c>
      <c r="H210" s="15">
        <v>142</v>
      </c>
      <c r="I210" s="15">
        <v>138</v>
      </c>
      <c r="J210" s="15">
        <v>138</v>
      </c>
      <c r="K210" s="15">
        <v>145</v>
      </c>
    </row>
    <row r="211" spans="2:20" ht="60" x14ac:dyDescent="0.25">
      <c r="B211" s="11" t="s">
        <v>10</v>
      </c>
      <c r="C211" s="12"/>
      <c r="D211" s="17" t="s">
        <v>63</v>
      </c>
      <c r="E211" s="17" t="s">
        <v>64</v>
      </c>
      <c r="F211" s="17" t="s">
        <v>67</v>
      </c>
      <c r="G211" s="17" t="s">
        <v>68</v>
      </c>
      <c r="H211" s="17" t="s">
        <v>54</v>
      </c>
      <c r="I211" s="17" t="s">
        <v>55</v>
      </c>
      <c r="J211" s="17" t="s">
        <v>14</v>
      </c>
      <c r="K211" s="17" t="s">
        <v>51</v>
      </c>
    </row>
    <row r="212" spans="2:20" x14ac:dyDescent="0.25">
      <c r="B212" s="7"/>
      <c r="C212" s="8" t="s">
        <v>11</v>
      </c>
      <c r="D212" s="15" t="s">
        <v>65</v>
      </c>
      <c r="E212" s="15" t="s">
        <v>66</v>
      </c>
      <c r="F212" s="15">
        <v>61</v>
      </c>
      <c r="G212" s="15">
        <v>78</v>
      </c>
      <c r="H212" s="15">
        <v>74</v>
      </c>
      <c r="I212" s="15">
        <v>81</v>
      </c>
      <c r="J212" s="15">
        <v>90</v>
      </c>
      <c r="K212" s="15">
        <v>113</v>
      </c>
    </row>
    <row r="213" spans="2:20" x14ac:dyDescent="0.25">
      <c r="B213" s="5" t="s">
        <v>12</v>
      </c>
      <c r="C213" s="6"/>
      <c r="D213" s="13">
        <v>506</v>
      </c>
      <c r="E213" s="13">
        <v>569</v>
      </c>
      <c r="F213" s="13">
        <v>607</v>
      </c>
      <c r="G213" s="13">
        <v>736</v>
      </c>
      <c r="H213" s="13">
        <v>969</v>
      </c>
      <c r="I213" s="13">
        <v>1120</v>
      </c>
      <c r="J213" s="13">
        <v>1328</v>
      </c>
      <c r="K213" s="13">
        <v>1624</v>
      </c>
    </row>
    <row r="216" spans="2:20" ht="18.75" x14ac:dyDescent="0.3">
      <c r="C216" s="33" t="s">
        <v>50</v>
      </c>
    </row>
    <row r="217" spans="2:20" x14ac:dyDescent="0.25">
      <c r="C217" s="36" t="s">
        <v>76</v>
      </c>
      <c r="D217" s="37">
        <v>0.29559999999999997</v>
      </c>
      <c r="E217" s="37">
        <v>0.30640000000000001</v>
      </c>
      <c r="F217" s="37">
        <v>0.31769999999999998</v>
      </c>
      <c r="G217" s="37">
        <v>0.3332</v>
      </c>
      <c r="H217" s="37">
        <v>0.35520000000000002</v>
      </c>
      <c r="I217" s="37">
        <v>0.38400000000000001</v>
      </c>
      <c r="J217" s="37">
        <v>0.4012</v>
      </c>
      <c r="K217" s="37">
        <v>0.4168</v>
      </c>
      <c r="L217" s="36"/>
    </row>
    <row r="218" spans="2:20" x14ac:dyDescent="0.25">
      <c r="C218" s="36" t="s">
        <v>77</v>
      </c>
      <c r="D218" s="37">
        <v>0.28870000000000001</v>
      </c>
      <c r="E218" s="37">
        <v>0.31040000000000001</v>
      </c>
      <c r="F218" s="37">
        <v>0.35880000000000001</v>
      </c>
      <c r="G218" s="37">
        <v>0.38690000000000002</v>
      </c>
      <c r="H218" s="37">
        <v>0.43120000000000003</v>
      </c>
      <c r="I218" s="37">
        <v>0.48480000000000001</v>
      </c>
      <c r="J218" s="37">
        <v>0.51329999999999998</v>
      </c>
      <c r="K218" s="37">
        <v>0.5373</v>
      </c>
      <c r="L218" s="36"/>
    </row>
    <row r="219" spans="2:20" x14ac:dyDescent="0.25">
      <c r="C219" s="36" t="s">
        <v>78</v>
      </c>
      <c r="D219" s="37">
        <v>2.3999999999999998E-3</v>
      </c>
      <c r="E219" s="37">
        <v>2.5999999999999999E-3</v>
      </c>
      <c r="F219" s="37">
        <v>3.7600000000000001E-2</v>
      </c>
      <c r="G219" s="37">
        <v>5.8000000000000003E-2</v>
      </c>
      <c r="H219" s="37">
        <v>5.5899999999999998E-2</v>
      </c>
      <c r="I219" s="37">
        <v>5.67E-2</v>
      </c>
      <c r="J219" s="37">
        <v>6.6600000000000006E-2</v>
      </c>
      <c r="K219" s="37">
        <v>6.7599999999999993E-2</v>
      </c>
      <c r="L219" s="36"/>
    </row>
    <row r="220" spans="2:20" x14ac:dyDescent="0.25">
      <c r="C220" s="36" t="s">
        <v>75</v>
      </c>
      <c r="D220" s="37">
        <v>0.1986</v>
      </c>
      <c r="E220" s="37">
        <v>0.21779999999999999</v>
      </c>
      <c r="F220" s="37">
        <v>0.2399</v>
      </c>
      <c r="G220" s="37">
        <v>0.25969999999999999</v>
      </c>
      <c r="H220" s="37">
        <v>0.26679999999999998</v>
      </c>
      <c r="I220" s="37">
        <v>0.28449999999999998</v>
      </c>
      <c r="J220" s="37">
        <v>0.30980000000000002</v>
      </c>
      <c r="K220" s="37">
        <v>0.32179999999999997</v>
      </c>
      <c r="L220" s="36"/>
    </row>
    <row r="221" spans="2:20" x14ac:dyDescent="0.25">
      <c r="B221" t="s">
        <v>39</v>
      </c>
      <c r="D221" s="19">
        <v>2009</v>
      </c>
      <c r="E221" s="19">
        <v>2010</v>
      </c>
      <c r="F221" s="19">
        <v>2011</v>
      </c>
      <c r="G221" s="19">
        <v>2012</v>
      </c>
      <c r="H221" s="19">
        <v>2013</v>
      </c>
      <c r="I221" s="19">
        <v>2014</v>
      </c>
      <c r="J221" s="19">
        <v>2015</v>
      </c>
      <c r="K221" s="19">
        <v>2016</v>
      </c>
      <c r="M221" s="19">
        <v>2009</v>
      </c>
      <c r="N221" s="19">
        <v>2010</v>
      </c>
      <c r="O221" s="19">
        <v>2011</v>
      </c>
      <c r="P221" s="19">
        <v>2012</v>
      </c>
      <c r="Q221" s="19">
        <v>2013</v>
      </c>
      <c r="R221" s="19">
        <v>2014</v>
      </c>
      <c r="S221" s="19">
        <v>2015</v>
      </c>
      <c r="T221" s="19">
        <v>2016</v>
      </c>
    </row>
    <row r="222" spans="2:20" x14ac:dyDescent="0.25">
      <c r="B222" s="24"/>
      <c r="C222" s="24" t="s">
        <v>22</v>
      </c>
      <c r="D222" s="25">
        <v>3191</v>
      </c>
      <c r="E222" s="25">
        <v>3692</v>
      </c>
      <c r="F222" s="25">
        <v>3731.1</v>
      </c>
      <c r="G222" s="25">
        <v>3969.4</v>
      </c>
      <c r="H222" s="25">
        <v>4145</v>
      </c>
      <c r="I222" s="25">
        <v>4246</v>
      </c>
      <c r="J222" s="25">
        <v>4678</v>
      </c>
      <c r="K222" s="25">
        <v>5024</v>
      </c>
      <c r="L222" s="24"/>
      <c r="M222" s="24"/>
      <c r="N222" s="24"/>
      <c r="O222" s="24"/>
      <c r="P222" s="24"/>
      <c r="Q222" s="24"/>
      <c r="R222" s="24"/>
      <c r="S222" s="24"/>
      <c r="T222" s="24"/>
    </row>
    <row r="223" spans="2:20" x14ac:dyDescent="0.25">
      <c r="C223" t="s">
        <v>23</v>
      </c>
      <c r="D223" s="18">
        <v>2296</v>
      </c>
      <c r="E223" s="18">
        <v>22632</v>
      </c>
      <c r="F223" s="18">
        <v>2470</v>
      </c>
      <c r="G223" s="18">
        <v>2571.6</v>
      </c>
      <c r="H223" s="18">
        <v>2609</v>
      </c>
      <c r="I223" s="18">
        <v>2572</v>
      </c>
      <c r="J223" s="18">
        <v>2908</v>
      </c>
      <c r="K223" s="18">
        <v>3148.4</v>
      </c>
    </row>
    <row r="224" spans="2:20" x14ac:dyDescent="0.25">
      <c r="C224" t="s">
        <v>24</v>
      </c>
      <c r="D224" s="18">
        <v>895</v>
      </c>
      <c r="E224" s="18">
        <v>1065</v>
      </c>
      <c r="F224" s="18">
        <v>1117.9000000000001</v>
      </c>
      <c r="G224" s="18">
        <v>1184.8</v>
      </c>
      <c r="H224" s="18">
        <v>1329</v>
      </c>
      <c r="I224" s="18">
        <v>1460</v>
      </c>
      <c r="J224" s="18">
        <v>1522.9</v>
      </c>
      <c r="K224" s="18">
        <v>1623.3</v>
      </c>
    </row>
    <row r="225" spans="2:20" x14ac:dyDescent="0.25">
      <c r="C225" t="s">
        <v>25</v>
      </c>
      <c r="D225" s="18">
        <v>9.8000000000000007</v>
      </c>
      <c r="E225" s="18">
        <v>10.8</v>
      </c>
      <c r="F225" s="18">
        <v>143.19999999999999</v>
      </c>
      <c r="G225" s="18">
        <v>213</v>
      </c>
      <c r="H225" s="18">
        <v>222.3</v>
      </c>
      <c r="I225" s="18">
        <v>229.5</v>
      </c>
      <c r="J225" s="18">
        <v>246.7</v>
      </c>
      <c r="K225" s="18">
        <v>252.9</v>
      </c>
    </row>
    <row r="226" spans="2:20" x14ac:dyDescent="0.25">
      <c r="C226" s="19" t="s">
        <v>38</v>
      </c>
      <c r="D226" s="26">
        <f>M226/11.63</f>
        <v>894.84092863284604</v>
      </c>
      <c r="E226" s="26">
        <f t="shared" ref="E226:K230" si="48">N226/11.63</f>
        <v>1065.2622527944968</v>
      </c>
      <c r="F226" s="26">
        <f t="shared" si="48"/>
        <v>1045.7953568357696</v>
      </c>
      <c r="G226" s="26">
        <f t="shared" si="48"/>
        <v>1118.9423903697334</v>
      </c>
      <c r="H226" s="26">
        <f t="shared" si="48"/>
        <v>1328.804815133276</v>
      </c>
      <c r="I226" s="26">
        <f t="shared" si="48"/>
        <v>1460.5331040412725</v>
      </c>
      <c r="J226" s="26">
        <f t="shared" si="48"/>
        <v>1458.5726569217541</v>
      </c>
      <c r="K226" s="26">
        <f t="shared" si="48"/>
        <v>1566.4402407566638</v>
      </c>
      <c r="L226" s="19" t="s">
        <v>29</v>
      </c>
      <c r="M226" s="26">
        <v>10407</v>
      </c>
      <c r="N226" s="26">
        <v>12389</v>
      </c>
      <c r="O226" s="26">
        <v>12162.6</v>
      </c>
      <c r="P226" s="26">
        <v>13013.3</v>
      </c>
      <c r="Q226" s="26">
        <v>15454</v>
      </c>
      <c r="R226" s="26">
        <v>16986</v>
      </c>
      <c r="S226" s="26">
        <v>16963.2</v>
      </c>
      <c r="T226" s="26">
        <v>18217.7</v>
      </c>
    </row>
    <row r="227" spans="2:20" x14ac:dyDescent="0.25">
      <c r="B227" s="24"/>
      <c r="C227" s="24" t="s">
        <v>42</v>
      </c>
      <c r="D227" s="25">
        <f>M227/11.63</f>
        <v>288.2201203783319</v>
      </c>
      <c r="E227" s="25">
        <f t="shared" si="48"/>
        <v>398.28030954428198</v>
      </c>
      <c r="F227" s="25">
        <f t="shared" si="48"/>
        <v>294.58297506448838</v>
      </c>
      <c r="G227" s="25">
        <f t="shared" si="48"/>
        <v>305.58899398108338</v>
      </c>
      <c r="H227" s="25">
        <f t="shared" si="48"/>
        <v>372.31298366294067</v>
      </c>
      <c r="I227" s="25">
        <f t="shared" si="48"/>
        <v>369.2175408426483</v>
      </c>
      <c r="J227" s="25">
        <f t="shared" si="48"/>
        <v>281.90025795356831</v>
      </c>
      <c r="K227" s="25">
        <f t="shared" si="48"/>
        <v>343.59415305245051</v>
      </c>
      <c r="L227" s="24" t="s">
        <v>32</v>
      </c>
      <c r="M227" s="25">
        <v>3352</v>
      </c>
      <c r="N227" s="25">
        <v>4632</v>
      </c>
      <c r="O227" s="25">
        <v>3426</v>
      </c>
      <c r="P227" s="25">
        <v>3554</v>
      </c>
      <c r="Q227" s="25">
        <v>4330</v>
      </c>
      <c r="R227" s="25">
        <v>4294</v>
      </c>
      <c r="S227" s="25">
        <v>3278.5</v>
      </c>
      <c r="T227" s="25">
        <v>3996</v>
      </c>
    </row>
    <row r="228" spans="2:20" x14ac:dyDescent="0.25">
      <c r="C228" s="20" t="s">
        <v>18</v>
      </c>
      <c r="D228" s="18">
        <f>M228/11.63</f>
        <v>260.61908856405847</v>
      </c>
      <c r="E228" s="18">
        <f t="shared" si="48"/>
        <v>369.64746345657778</v>
      </c>
      <c r="F228" s="18">
        <f t="shared" si="48"/>
        <v>264.63456577815992</v>
      </c>
      <c r="G228" s="18">
        <f t="shared" si="48"/>
        <v>273.06964746345659</v>
      </c>
      <c r="H228" s="18">
        <f t="shared" si="48"/>
        <v>339.20894239036971</v>
      </c>
      <c r="I228" s="18">
        <f t="shared" si="48"/>
        <v>330.52450558899397</v>
      </c>
      <c r="J228" s="18">
        <f t="shared" si="48"/>
        <v>240.98022355975922</v>
      </c>
      <c r="K228" s="18">
        <f t="shared" si="48"/>
        <v>299.32072226999139</v>
      </c>
      <c r="L228" s="20" t="s">
        <v>18</v>
      </c>
      <c r="M228" s="18">
        <v>3031</v>
      </c>
      <c r="N228" s="18">
        <v>4299</v>
      </c>
      <c r="O228" s="18">
        <v>3077.7</v>
      </c>
      <c r="P228" s="18">
        <v>3175.8</v>
      </c>
      <c r="Q228" s="18">
        <v>3945</v>
      </c>
      <c r="R228" s="18">
        <v>3844</v>
      </c>
      <c r="S228" s="18">
        <v>2802.6</v>
      </c>
      <c r="T228" s="18">
        <v>3481.1</v>
      </c>
    </row>
    <row r="229" spans="2:20" x14ac:dyDescent="0.25">
      <c r="C229" s="20" t="s">
        <v>19</v>
      </c>
      <c r="D229" s="18">
        <f>M229/11.63</f>
        <v>27.51504729148753</v>
      </c>
      <c r="E229" s="18">
        <f t="shared" si="48"/>
        <v>28.632846087704213</v>
      </c>
      <c r="F229" s="18">
        <f t="shared" si="48"/>
        <v>29.948409286328459</v>
      </c>
      <c r="G229" s="18">
        <f t="shared" si="48"/>
        <v>32.519346517626822</v>
      </c>
      <c r="H229" s="18">
        <f t="shared" si="48"/>
        <v>33.018056749785039</v>
      </c>
      <c r="I229" s="18">
        <f t="shared" si="48"/>
        <v>38.693035253654337</v>
      </c>
      <c r="J229" s="18">
        <f t="shared" si="48"/>
        <v>40.920034393809111</v>
      </c>
      <c r="K229" s="18">
        <f t="shared" si="48"/>
        <v>44.273430782459151</v>
      </c>
      <c r="L229" s="20" t="s">
        <v>19</v>
      </c>
      <c r="M229" s="18">
        <v>320</v>
      </c>
      <c r="N229" s="18">
        <v>333</v>
      </c>
      <c r="O229" s="18">
        <v>348.3</v>
      </c>
      <c r="P229" s="18">
        <v>378.2</v>
      </c>
      <c r="Q229" s="18">
        <v>384</v>
      </c>
      <c r="R229" s="18">
        <v>450</v>
      </c>
      <c r="S229" s="18">
        <v>475.9</v>
      </c>
      <c r="T229" s="18">
        <v>514.9</v>
      </c>
    </row>
    <row r="230" spans="2:20" x14ac:dyDescent="0.25">
      <c r="C230" s="20" t="s">
        <v>20</v>
      </c>
      <c r="D230" s="18">
        <f>M230/11.63</f>
        <v>0</v>
      </c>
      <c r="E230" s="18">
        <f t="shared" si="48"/>
        <v>0</v>
      </c>
      <c r="F230" s="18">
        <f t="shared" si="48"/>
        <v>0</v>
      </c>
      <c r="G230" s="18">
        <f t="shared" si="48"/>
        <v>0</v>
      </c>
      <c r="H230" s="18">
        <f t="shared" si="48"/>
        <v>0</v>
      </c>
      <c r="I230" s="18">
        <f t="shared" si="48"/>
        <v>0</v>
      </c>
      <c r="J230" s="18">
        <f t="shared" si="48"/>
        <v>0</v>
      </c>
      <c r="K230" s="18">
        <f t="shared" si="48"/>
        <v>0</v>
      </c>
      <c r="L230" s="20" t="s">
        <v>20</v>
      </c>
      <c r="M230" s="18">
        <v>0</v>
      </c>
      <c r="N230" s="18">
        <v>0</v>
      </c>
      <c r="O230" s="18">
        <v>0</v>
      </c>
      <c r="P230" s="18">
        <v>0</v>
      </c>
      <c r="Q230" s="18">
        <v>0</v>
      </c>
      <c r="R230" s="18">
        <v>0</v>
      </c>
      <c r="S230" s="18">
        <v>0</v>
      </c>
      <c r="T230" s="18">
        <v>0</v>
      </c>
    </row>
    <row r="231" spans="2:20" x14ac:dyDescent="0.25">
      <c r="C231" s="27" t="s">
        <v>28</v>
      </c>
      <c r="D231" s="28">
        <v>2296</v>
      </c>
      <c r="E231" s="28">
        <v>2626</v>
      </c>
      <c r="F231" s="28">
        <v>2123.5</v>
      </c>
      <c r="G231" s="28">
        <v>2229.6999999999998</v>
      </c>
      <c r="H231" s="28">
        <v>2609</v>
      </c>
      <c r="I231" s="28">
        <v>2572</v>
      </c>
      <c r="J231" s="28">
        <v>2525.6999999999998</v>
      </c>
      <c r="K231" s="28">
        <v>2753.7</v>
      </c>
    </row>
    <row r="232" spans="2:20" x14ac:dyDescent="0.25">
      <c r="B232" s="24"/>
      <c r="C232" s="24" t="s">
        <v>43</v>
      </c>
      <c r="D232" s="25">
        <v>2123</v>
      </c>
      <c r="E232" s="25">
        <v>2436</v>
      </c>
      <c r="F232" s="25">
        <v>1987.2</v>
      </c>
      <c r="G232" s="25">
        <v>2079.6999999999998</v>
      </c>
      <c r="H232" s="25">
        <v>2415</v>
      </c>
      <c r="I232" s="25">
        <v>2367</v>
      </c>
      <c r="J232" s="25">
        <v>2312.3000000000002</v>
      </c>
      <c r="K232" s="31">
        <v>2505.8000000000002</v>
      </c>
      <c r="L232" s="24"/>
      <c r="M232" s="24"/>
      <c r="N232" s="24"/>
      <c r="O232" s="24"/>
      <c r="P232" s="24"/>
      <c r="Q232" s="24"/>
      <c r="R232" s="24"/>
      <c r="S232" s="24"/>
      <c r="T232" s="24"/>
    </row>
    <row r="233" spans="2:20" x14ac:dyDescent="0.25">
      <c r="C233" s="20" t="s">
        <v>18</v>
      </c>
      <c r="D233" s="18">
        <v>2075</v>
      </c>
      <c r="E233" s="18">
        <v>2387</v>
      </c>
      <c r="F233" s="18">
        <v>1941.4</v>
      </c>
      <c r="G233" s="18">
        <v>2029.7</v>
      </c>
      <c r="H233" s="18">
        <v>2345</v>
      </c>
      <c r="I233" s="18">
        <v>2295</v>
      </c>
      <c r="J233" s="18">
        <v>2221.9</v>
      </c>
      <c r="K233" s="21">
        <v>2346.9</v>
      </c>
    </row>
    <row r="234" spans="2:20" x14ac:dyDescent="0.25">
      <c r="C234" s="20" t="s">
        <v>19</v>
      </c>
      <c r="D234" s="18">
        <v>48</v>
      </c>
      <c r="E234" s="18">
        <v>49</v>
      </c>
      <c r="F234" s="18">
        <v>45.8</v>
      </c>
      <c r="G234" s="18">
        <v>50</v>
      </c>
      <c r="H234" s="18">
        <v>52</v>
      </c>
      <c r="I234" s="18">
        <v>55</v>
      </c>
      <c r="J234" s="18">
        <v>86.2</v>
      </c>
      <c r="K234" s="21">
        <v>156.5</v>
      </c>
    </row>
    <row r="235" spans="2:20" x14ac:dyDescent="0.25">
      <c r="C235" s="20" t="s">
        <v>20</v>
      </c>
      <c r="D235" s="18">
        <v>0</v>
      </c>
      <c r="E235" s="18">
        <v>0</v>
      </c>
      <c r="F235" s="18">
        <v>0</v>
      </c>
      <c r="G235" s="18">
        <v>0</v>
      </c>
      <c r="H235" s="18">
        <v>18</v>
      </c>
      <c r="I235" s="18">
        <v>16</v>
      </c>
      <c r="J235" s="18">
        <v>4.2</v>
      </c>
      <c r="K235" s="21">
        <v>2.4</v>
      </c>
    </row>
    <row r="236" spans="2:20" x14ac:dyDescent="0.25">
      <c r="C236" s="29" t="s">
        <v>27</v>
      </c>
      <c r="D236" s="30">
        <f t="shared" ref="D236:K236" si="49">D254</f>
        <v>9.8000000000000007</v>
      </c>
      <c r="E236" s="30">
        <f t="shared" si="49"/>
        <v>10.8</v>
      </c>
      <c r="F236" s="30">
        <f t="shared" si="49"/>
        <v>147.30000000000001</v>
      </c>
      <c r="G236" s="30">
        <f t="shared" si="49"/>
        <v>221.8</v>
      </c>
      <c r="H236" s="30">
        <f t="shared" si="49"/>
        <v>222.3</v>
      </c>
      <c r="I236" s="30">
        <f t="shared" si="49"/>
        <v>229.5</v>
      </c>
      <c r="J236" s="30">
        <f t="shared" si="49"/>
        <v>233</v>
      </c>
      <c r="K236" s="30">
        <f t="shared" si="49"/>
        <v>236</v>
      </c>
    </row>
    <row r="237" spans="2:20" x14ac:dyDescent="0.25">
      <c r="B237" s="24"/>
      <c r="C237" s="24" t="s">
        <v>44</v>
      </c>
      <c r="D237" s="31">
        <f>D254-D251</f>
        <v>0</v>
      </c>
      <c r="E237" s="31">
        <f>E254-E251</f>
        <v>0</v>
      </c>
      <c r="F237" s="31">
        <f t="shared" ref="F237:K237" si="50">F254-F251</f>
        <v>134.10000000000002</v>
      </c>
      <c r="G237" s="31">
        <f t="shared" si="50"/>
        <v>203.70000000000002</v>
      </c>
      <c r="H237" s="31">
        <f t="shared" si="50"/>
        <v>208</v>
      </c>
      <c r="I237" s="31">
        <f t="shared" si="50"/>
        <v>213.4</v>
      </c>
      <c r="J237" s="31">
        <f t="shared" si="50"/>
        <v>214</v>
      </c>
      <c r="K237" s="31">
        <f t="shared" si="50"/>
        <v>217</v>
      </c>
      <c r="L237" s="24"/>
      <c r="M237" s="24"/>
      <c r="N237" s="24"/>
      <c r="O237" s="24"/>
      <c r="P237" s="24"/>
      <c r="Q237" s="24"/>
      <c r="R237" s="24"/>
      <c r="S237" s="24"/>
      <c r="T237" s="24"/>
    </row>
    <row r="238" spans="2:20" x14ac:dyDescent="0.25">
      <c r="C238" s="20" t="s">
        <v>18</v>
      </c>
      <c r="D238" s="21">
        <v>0</v>
      </c>
      <c r="E238" s="21">
        <v>0</v>
      </c>
      <c r="F238" s="21">
        <v>0</v>
      </c>
      <c r="G238" s="21">
        <v>0</v>
      </c>
      <c r="H238" s="21">
        <v>0</v>
      </c>
      <c r="I238" s="21">
        <v>0</v>
      </c>
      <c r="J238" s="21">
        <v>0</v>
      </c>
      <c r="K238" s="21">
        <v>0</v>
      </c>
    </row>
    <row r="239" spans="2:20" x14ac:dyDescent="0.25">
      <c r="C239" s="20" t="s">
        <v>19</v>
      </c>
      <c r="D239" s="21">
        <f>D252</f>
        <v>0</v>
      </c>
      <c r="E239" s="21">
        <f>E252</f>
        <v>0</v>
      </c>
      <c r="F239" s="21">
        <f t="shared" ref="F239:K239" si="51">F252</f>
        <v>0</v>
      </c>
      <c r="G239" s="21">
        <f t="shared" si="51"/>
        <v>0</v>
      </c>
      <c r="H239" s="21">
        <f t="shared" si="51"/>
        <v>0</v>
      </c>
      <c r="I239" s="21">
        <f t="shared" si="51"/>
        <v>0</v>
      </c>
      <c r="J239" s="21">
        <f t="shared" si="51"/>
        <v>0</v>
      </c>
      <c r="K239" s="21">
        <f t="shared" si="51"/>
        <v>0</v>
      </c>
    </row>
    <row r="240" spans="2:20" x14ac:dyDescent="0.25">
      <c r="C240" s="20" t="s">
        <v>20</v>
      </c>
      <c r="D240" s="21">
        <f>D242+D245</f>
        <v>0</v>
      </c>
      <c r="E240" s="21">
        <f>E242+E245</f>
        <v>0</v>
      </c>
      <c r="F240" s="21">
        <f t="shared" ref="F240:K240" si="52">F242+F245</f>
        <v>134.1</v>
      </c>
      <c r="G240" s="21">
        <f t="shared" si="52"/>
        <v>203.7</v>
      </c>
      <c r="H240" s="21">
        <f t="shared" si="52"/>
        <v>208</v>
      </c>
      <c r="I240" s="21">
        <f t="shared" si="52"/>
        <v>213.39999999999998</v>
      </c>
      <c r="J240" s="21">
        <f t="shared" si="52"/>
        <v>214</v>
      </c>
      <c r="K240" s="21">
        <f t="shared" si="52"/>
        <v>217</v>
      </c>
    </row>
    <row r="241" spans="2:11" x14ac:dyDescent="0.25">
      <c r="D241" s="34">
        <v>2009</v>
      </c>
      <c r="E241" s="34">
        <v>2010</v>
      </c>
      <c r="F241" s="34">
        <v>2011</v>
      </c>
      <c r="G241" s="34">
        <v>2012</v>
      </c>
      <c r="H241" s="34">
        <v>2013</v>
      </c>
      <c r="I241" s="34">
        <v>2014</v>
      </c>
      <c r="J241" s="34">
        <v>2015</v>
      </c>
      <c r="K241" s="34">
        <v>2016</v>
      </c>
    </row>
    <row r="242" spans="2:11" x14ac:dyDescent="0.25">
      <c r="B242" s="1" t="s">
        <v>1</v>
      </c>
      <c r="C242" s="2"/>
      <c r="D242" s="13"/>
      <c r="E242" s="13"/>
      <c r="F242" s="35">
        <v>134.1</v>
      </c>
      <c r="G242" s="35">
        <v>203.7</v>
      </c>
      <c r="H242" s="13">
        <v>46</v>
      </c>
      <c r="I242" s="13">
        <v>44.7</v>
      </c>
      <c r="J242" s="13">
        <v>44</v>
      </c>
      <c r="K242" s="13">
        <v>44</v>
      </c>
    </row>
    <row r="243" spans="2:11" x14ac:dyDescent="0.25">
      <c r="B243" s="3"/>
      <c r="C243" s="4" t="s">
        <v>2</v>
      </c>
      <c r="D243" s="15"/>
      <c r="E243" s="15"/>
      <c r="F243" s="35"/>
      <c r="G243" s="35"/>
      <c r="H243" s="15"/>
      <c r="I243" s="15"/>
      <c r="J243" s="15"/>
      <c r="K243" s="14"/>
    </row>
    <row r="244" spans="2:11" x14ac:dyDescent="0.25">
      <c r="B244" s="3"/>
      <c r="C244" s="4" t="s">
        <v>3</v>
      </c>
      <c r="D244" s="15"/>
      <c r="E244" s="15"/>
      <c r="F244" s="35"/>
      <c r="G244" s="35"/>
      <c r="H244" s="15">
        <v>46</v>
      </c>
      <c r="I244" s="15">
        <v>44.7</v>
      </c>
      <c r="J244" s="15"/>
      <c r="K244" s="14"/>
    </row>
    <row r="245" spans="2:11" x14ac:dyDescent="0.25">
      <c r="B245" s="1" t="s">
        <v>0</v>
      </c>
      <c r="C245" s="2"/>
      <c r="D245" s="13"/>
      <c r="E245" s="13"/>
      <c r="F245" s="35"/>
      <c r="G245" s="35"/>
      <c r="H245" s="13">
        <v>162</v>
      </c>
      <c r="I245" s="13">
        <v>168.7</v>
      </c>
      <c r="J245" s="13">
        <v>170</v>
      </c>
      <c r="K245" s="13">
        <v>173</v>
      </c>
    </row>
    <row r="246" spans="2:11" x14ac:dyDescent="0.25">
      <c r="B246" s="3"/>
      <c r="C246" s="4" t="s">
        <v>8</v>
      </c>
      <c r="D246" s="15"/>
      <c r="E246" s="15"/>
      <c r="F246" s="35"/>
      <c r="G246" s="35"/>
      <c r="H246" s="15"/>
      <c r="I246" s="15"/>
      <c r="J246" s="15"/>
      <c r="K246" s="14"/>
    </row>
    <row r="247" spans="2:11" x14ac:dyDescent="0.25">
      <c r="B247" s="3"/>
      <c r="C247" s="4" t="s">
        <v>9</v>
      </c>
      <c r="D247" s="15"/>
      <c r="E247" s="15"/>
      <c r="F247" s="35"/>
      <c r="G247" s="35"/>
      <c r="H247" s="15">
        <v>162</v>
      </c>
      <c r="I247" s="15">
        <v>168.7</v>
      </c>
      <c r="J247" s="15"/>
      <c r="K247" s="14"/>
    </row>
    <row r="248" spans="2:11" x14ac:dyDescent="0.25">
      <c r="B248" s="9" t="s">
        <v>4</v>
      </c>
      <c r="C248" s="10"/>
      <c r="D248" s="13"/>
      <c r="E248" s="13"/>
      <c r="F248" s="13"/>
      <c r="G248" s="13"/>
      <c r="H248" s="13"/>
      <c r="I248" s="13"/>
      <c r="J248" s="13"/>
      <c r="K248" s="13">
        <v>0</v>
      </c>
    </row>
    <row r="249" spans="2:11" x14ac:dyDescent="0.25">
      <c r="B249" s="1" t="s">
        <v>5</v>
      </c>
      <c r="C249" s="2"/>
      <c r="D249" s="13">
        <v>9.8000000000000007</v>
      </c>
      <c r="E249" s="13">
        <v>10.8</v>
      </c>
      <c r="F249" s="13">
        <v>13.2</v>
      </c>
      <c r="G249" s="13">
        <v>18.100000000000001</v>
      </c>
      <c r="H249" s="13">
        <v>14.3</v>
      </c>
      <c r="I249" s="13">
        <v>16.100000000000001</v>
      </c>
      <c r="J249" s="13">
        <v>19</v>
      </c>
      <c r="K249" s="13">
        <v>19</v>
      </c>
    </row>
    <row r="250" spans="2:11" x14ac:dyDescent="0.25">
      <c r="B250" s="3"/>
      <c r="C250" s="4" t="s">
        <v>7</v>
      </c>
      <c r="D250" s="15"/>
      <c r="E250" s="15"/>
      <c r="F250" s="15"/>
      <c r="G250" s="15"/>
      <c r="H250" s="15"/>
      <c r="I250" s="15"/>
      <c r="J250" s="15"/>
      <c r="K250" s="14"/>
    </row>
    <row r="251" spans="2:11" x14ac:dyDescent="0.25">
      <c r="B251" s="7"/>
      <c r="C251" s="8" t="s">
        <v>6</v>
      </c>
      <c r="D251" s="15">
        <v>9.8000000000000007</v>
      </c>
      <c r="E251" s="15">
        <v>10.8</v>
      </c>
      <c r="F251" s="15">
        <v>13.2</v>
      </c>
      <c r="G251" s="15">
        <v>18.100000000000001</v>
      </c>
      <c r="H251" s="15">
        <v>14.3</v>
      </c>
      <c r="I251" s="15">
        <v>16.100000000000001</v>
      </c>
      <c r="J251" s="15">
        <v>19</v>
      </c>
      <c r="K251" s="14">
        <v>19</v>
      </c>
    </row>
    <row r="252" spans="2:11" x14ac:dyDescent="0.25">
      <c r="B252" s="11" t="s">
        <v>10</v>
      </c>
      <c r="C252" s="12"/>
      <c r="D252" s="17"/>
      <c r="E252" s="17"/>
      <c r="F252" s="17"/>
      <c r="G252" s="17"/>
      <c r="H252" s="17"/>
      <c r="I252" s="17"/>
      <c r="J252" s="17"/>
      <c r="K252" s="16"/>
    </row>
    <row r="253" spans="2:11" x14ac:dyDescent="0.25">
      <c r="B253" s="7"/>
      <c r="C253" s="8" t="s">
        <v>11</v>
      </c>
      <c r="D253" s="15"/>
      <c r="E253" s="15"/>
      <c r="F253" s="15"/>
      <c r="G253" s="15"/>
      <c r="H253" s="15"/>
      <c r="I253" s="15"/>
      <c r="J253" s="15"/>
      <c r="K253" s="14"/>
    </row>
    <row r="254" spans="2:11" x14ac:dyDescent="0.25">
      <c r="B254" s="5" t="s">
        <v>12</v>
      </c>
      <c r="C254" s="6"/>
      <c r="D254" s="13">
        <v>9.8000000000000007</v>
      </c>
      <c r="E254" s="13">
        <v>10.8</v>
      </c>
      <c r="F254" s="13">
        <v>147.30000000000001</v>
      </c>
      <c r="G254" s="13">
        <v>221.8</v>
      </c>
      <c r="H254" s="13">
        <v>222.3</v>
      </c>
      <c r="I254" s="13">
        <v>229.5</v>
      </c>
      <c r="J254" s="13">
        <f>J242+J245+J248+J249+J252</f>
        <v>233</v>
      </c>
      <c r="K254" s="13">
        <f>K242+K245+K248+K249+K252</f>
        <v>236</v>
      </c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938DF-7179-41C0-9AF9-B957FFCDE9CC}">
  <dimension ref="A1:AF248"/>
  <sheetViews>
    <sheetView topLeftCell="N1" zoomScale="85" zoomScaleNormal="85" workbookViewId="0">
      <selection activeCell="S10" sqref="S10"/>
    </sheetView>
  </sheetViews>
  <sheetFormatPr defaultRowHeight="15" x14ac:dyDescent="0.25"/>
  <cols>
    <col min="1" max="1" width="29.42578125" style="114" bestFit="1" customWidth="1"/>
    <col min="2" max="2" width="3.7109375" style="114" customWidth="1"/>
    <col min="3" max="3" width="38.42578125" style="114" customWidth="1"/>
    <col min="4" max="4" width="11.7109375" style="114" bestFit="1" customWidth="1"/>
    <col min="5" max="5" width="10.5703125" style="114" bestFit="1" customWidth="1"/>
    <col min="6" max="6" width="12" style="114" bestFit="1" customWidth="1"/>
    <col min="7" max="8" width="10.5703125" style="114" bestFit="1" customWidth="1"/>
    <col min="9" max="9" width="17.85546875" style="114" customWidth="1"/>
    <col min="10" max="11" width="10.5703125" style="114" bestFit="1" customWidth="1"/>
    <col min="12" max="12" width="9.140625" style="114" customWidth="1"/>
    <col min="13" max="14" width="9.5703125" style="114" bestFit="1" customWidth="1"/>
    <col min="15" max="20" width="10.5703125" style="114" bestFit="1" customWidth="1"/>
    <col min="21" max="21" width="10.42578125" style="114" customWidth="1"/>
    <col min="22" max="22" width="9.140625" style="114"/>
    <col min="23" max="23" width="12.7109375" style="19" customWidth="1"/>
    <col min="25" max="25" width="15.85546875" customWidth="1"/>
    <col min="27" max="27" width="12.140625" bestFit="1" customWidth="1"/>
    <col min="28" max="28" width="11" customWidth="1"/>
    <col min="29" max="29" width="14" customWidth="1"/>
  </cols>
  <sheetData>
    <row r="1" spans="1:32" x14ac:dyDescent="0.25">
      <c r="A1" s="113" t="s">
        <v>139</v>
      </c>
      <c r="B1" s="113" t="s">
        <v>147</v>
      </c>
    </row>
    <row r="2" spans="1:32" ht="15.75" thickBot="1" x14ac:dyDescent="0.3">
      <c r="A2" s="115"/>
      <c r="B2" s="115"/>
    </row>
    <row r="3" spans="1:32" ht="15.75" thickTop="1" x14ac:dyDescent="0.25">
      <c r="C3" s="116"/>
      <c r="D3" s="117"/>
      <c r="E3" s="117"/>
      <c r="F3" s="117"/>
      <c r="G3" s="118"/>
    </row>
    <row r="4" spans="1:32" x14ac:dyDescent="0.25">
      <c r="C4" s="119"/>
      <c r="D4" s="120"/>
      <c r="E4" s="120"/>
      <c r="F4" s="120"/>
      <c r="G4" s="121"/>
    </row>
    <row r="5" spans="1:32" x14ac:dyDescent="0.25">
      <c r="C5" s="119"/>
      <c r="D5" s="120"/>
      <c r="E5" s="120"/>
      <c r="F5" s="120"/>
      <c r="G5" s="121"/>
      <c r="J5" s="122">
        <v>2011</v>
      </c>
      <c r="K5" s="122">
        <v>2016</v>
      </c>
      <c r="L5" s="123"/>
    </row>
    <row r="6" spans="1:32" x14ac:dyDescent="0.25">
      <c r="C6" s="119"/>
      <c r="D6" s="120"/>
      <c r="E6" s="120"/>
      <c r="F6" s="120"/>
      <c r="G6" s="121"/>
      <c r="I6" s="124" t="s">
        <v>80</v>
      </c>
      <c r="J6" s="125">
        <f>F26</f>
        <v>9.2193336000000006</v>
      </c>
      <c r="K6" s="125">
        <f>K26</f>
        <v>11.252025000000001</v>
      </c>
    </row>
    <row r="7" spans="1:32" x14ac:dyDescent="0.25">
      <c r="C7" s="119"/>
      <c r="D7" s="120"/>
      <c r="E7" s="120"/>
      <c r="F7" s="120"/>
      <c r="G7" s="121"/>
      <c r="I7" s="124" t="s">
        <v>85</v>
      </c>
      <c r="J7" s="125">
        <f t="shared" ref="J7:J9" si="0">F27</f>
        <v>18.086976000000003</v>
      </c>
      <c r="K7" s="125">
        <f t="shared" ref="K7:K9" si="1">K27</f>
        <v>76.928263200000004</v>
      </c>
      <c r="Y7" s="181"/>
      <c r="Z7">
        <v>2011</v>
      </c>
      <c r="AA7">
        <v>2018</v>
      </c>
      <c r="AC7" s="181"/>
      <c r="AD7">
        <v>2011</v>
      </c>
      <c r="AE7">
        <v>2018</v>
      </c>
    </row>
    <row r="8" spans="1:32" x14ac:dyDescent="0.25">
      <c r="C8" s="119"/>
      <c r="D8" s="120"/>
      <c r="E8" s="120"/>
      <c r="F8" s="120"/>
      <c r="G8" s="121"/>
      <c r="I8" s="124" t="s">
        <v>84</v>
      </c>
      <c r="J8" s="125">
        <f t="shared" si="0"/>
        <v>17.881822800000002</v>
      </c>
      <c r="K8" s="125">
        <f t="shared" si="1"/>
        <v>11.077435439999999</v>
      </c>
      <c r="W8" s="111" t="s">
        <v>165</v>
      </c>
      <c r="Y8" s="182" t="s">
        <v>24</v>
      </c>
      <c r="Z8" s="39">
        <f>J6</f>
        <v>9.2193336000000006</v>
      </c>
      <c r="AA8" s="185">
        <f>AA21+AA31+AA40+AA48+AA57</f>
        <v>17.643175200000002</v>
      </c>
      <c r="AC8" s="182" t="s">
        <v>24</v>
      </c>
      <c r="AD8" s="39">
        <f>Z8</f>
        <v>9.2193336000000006</v>
      </c>
      <c r="AE8" s="185">
        <f>AE21+AE31+AE40+AE48+AE57</f>
        <v>12.70502086428</v>
      </c>
    </row>
    <row r="9" spans="1:32" x14ac:dyDescent="0.25">
      <c r="C9" s="119"/>
      <c r="D9" s="120"/>
      <c r="E9" s="120"/>
      <c r="F9" s="120"/>
      <c r="G9" s="121"/>
      <c r="I9" s="124" t="s">
        <v>82</v>
      </c>
      <c r="J9" s="125">
        <f t="shared" si="0"/>
        <v>2.8763315999999972</v>
      </c>
      <c r="K9" s="125">
        <f t="shared" si="1"/>
        <v>5.5475099999999999</v>
      </c>
      <c r="Y9" s="182" t="s">
        <v>85</v>
      </c>
      <c r="Z9" s="39">
        <f>J7</f>
        <v>18.086976000000003</v>
      </c>
      <c r="AA9" s="185">
        <f>AA22+AA32+AA41+AA49+AA58</f>
        <v>86.683507200000008</v>
      </c>
      <c r="AC9" s="182" t="s">
        <v>85</v>
      </c>
      <c r="AD9" s="39">
        <f t="shared" ref="AD9:AD12" si="2">Z9</f>
        <v>18.086976000000003</v>
      </c>
      <c r="AE9" s="185">
        <f>AE22+AE32+AE41+AE49+AE58</f>
        <v>86.683507200000008</v>
      </c>
    </row>
    <row r="10" spans="1:32" x14ac:dyDescent="0.25">
      <c r="C10" s="119"/>
      <c r="D10" s="120"/>
      <c r="E10" s="120"/>
      <c r="F10" s="120"/>
      <c r="G10" s="121"/>
      <c r="I10" s="126" t="s">
        <v>12</v>
      </c>
      <c r="J10" s="125">
        <f>SUM(J6:J9)</f>
        <v>48.064464000000008</v>
      </c>
      <c r="K10" s="125">
        <f>SUM(K6:K9)</f>
        <v>104.80523364000001</v>
      </c>
      <c r="Y10" s="182" t="s">
        <v>166</v>
      </c>
      <c r="Z10" s="39">
        <f>J8</f>
        <v>17.881822800000002</v>
      </c>
      <c r="AA10" s="185">
        <f>AA23+AA33+AA42+AA50+AA59</f>
        <v>12.342686400000002</v>
      </c>
      <c r="AC10" s="182" t="s">
        <v>166</v>
      </c>
      <c r="AD10" s="39">
        <f t="shared" si="2"/>
        <v>17.881822800000002</v>
      </c>
      <c r="AE10" s="185">
        <f>AE23+AE33+AE42+AE50+AE59</f>
        <v>12.342686400000002</v>
      </c>
      <c r="AF10" s="187">
        <f>(AE9+AE10)/AE12</f>
        <v>0.84211149652345418</v>
      </c>
    </row>
    <row r="11" spans="1:32" x14ac:dyDescent="0.25">
      <c r="C11" s="119"/>
      <c r="D11" s="120"/>
      <c r="E11" s="120"/>
      <c r="F11" s="120"/>
      <c r="G11" s="121"/>
      <c r="Y11" s="182" t="s">
        <v>82</v>
      </c>
      <c r="Z11" s="39">
        <f>J9</f>
        <v>2.8763315999999972</v>
      </c>
      <c r="AA11" s="185">
        <f>AA24+AA34+AA43+AA51+AA60</f>
        <v>5.8615200000000005</v>
      </c>
      <c r="AC11" s="182" t="s">
        <v>82</v>
      </c>
      <c r="AD11" s="39">
        <f t="shared" si="2"/>
        <v>2.8763315999999972</v>
      </c>
      <c r="AE11" s="185">
        <f>AE24+AE34+AE43+AE51+AE60</f>
        <v>5.8615200000000005</v>
      </c>
    </row>
    <row r="12" spans="1:32" x14ac:dyDescent="0.25">
      <c r="C12" s="119"/>
      <c r="D12" s="120"/>
      <c r="E12" s="120"/>
      <c r="F12" s="120"/>
      <c r="G12" s="121"/>
      <c r="Y12" s="183" t="s">
        <v>12</v>
      </c>
      <c r="Z12" s="39">
        <f>J10</f>
        <v>48.064464000000008</v>
      </c>
      <c r="AA12" s="185">
        <f>AA25+AA35+AA44+AA52+AA61</f>
        <v>122.53088880000003</v>
      </c>
      <c r="AC12" s="183" t="s">
        <v>12</v>
      </c>
      <c r="AD12" s="39">
        <f t="shared" si="2"/>
        <v>48.064464000000008</v>
      </c>
      <c r="AE12" s="185">
        <f>AE25+AE35+AE44+AE52+AE61</f>
        <v>117.59273446428001</v>
      </c>
    </row>
    <row r="13" spans="1:32" x14ac:dyDescent="0.25">
      <c r="C13" s="119"/>
      <c r="D13" s="120"/>
      <c r="E13" s="120"/>
      <c r="F13" s="120"/>
      <c r="G13" s="121"/>
    </row>
    <row r="14" spans="1:32" x14ac:dyDescent="0.25">
      <c r="C14" s="119"/>
      <c r="D14" s="120"/>
      <c r="E14" s="120"/>
      <c r="F14" s="120"/>
      <c r="G14" s="121"/>
    </row>
    <row r="15" spans="1:32" x14ac:dyDescent="0.25">
      <c r="C15" s="119"/>
      <c r="D15" s="120"/>
      <c r="E15" s="120"/>
      <c r="F15" s="120"/>
      <c r="G15" s="121"/>
    </row>
    <row r="16" spans="1:32" x14ac:dyDescent="0.25">
      <c r="C16" s="119"/>
      <c r="D16" s="120"/>
      <c r="E16" s="120"/>
      <c r="F16" s="120"/>
      <c r="G16" s="121"/>
    </row>
    <row r="17" spans="1:31" x14ac:dyDescent="0.25">
      <c r="C17" s="119"/>
      <c r="D17" s="120"/>
      <c r="E17" s="120"/>
      <c r="F17" s="120"/>
      <c r="G17" s="121"/>
    </row>
    <row r="18" spans="1:31" x14ac:dyDescent="0.25">
      <c r="C18" s="119"/>
      <c r="D18" s="120"/>
      <c r="E18" s="120"/>
      <c r="F18" s="120"/>
      <c r="G18" s="121"/>
    </row>
    <row r="19" spans="1:31" x14ac:dyDescent="0.25">
      <c r="C19" s="119"/>
      <c r="D19" s="120"/>
      <c r="E19" s="120"/>
      <c r="F19" s="120"/>
      <c r="G19" s="121"/>
      <c r="Z19" s="184" t="s">
        <v>107</v>
      </c>
      <c r="AA19" s="27" t="s">
        <v>98</v>
      </c>
      <c r="AD19" s="184" t="s">
        <v>107</v>
      </c>
      <c r="AE19" s="27" t="s">
        <v>98</v>
      </c>
    </row>
    <row r="20" spans="1:31" x14ac:dyDescent="0.25">
      <c r="C20" s="119"/>
      <c r="D20" s="120"/>
      <c r="E20" s="120"/>
      <c r="F20" s="120"/>
      <c r="G20" s="121"/>
      <c r="Y20" t="s">
        <v>157</v>
      </c>
      <c r="Z20" s="195">
        <v>2018</v>
      </c>
      <c r="AA20" s="195"/>
      <c r="AC20" t="s">
        <v>157</v>
      </c>
      <c r="AD20" s="195">
        <v>2018</v>
      </c>
      <c r="AE20" s="195"/>
    </row>
    <row r="21" spans="1:31" ht="15.75" thickBot="1" x14ac:dyDescent="0.3">
      <c r="C21" s="127"/>
      <c r="D21" s="128"/>
      <c r="E21" s="128"/>
      <c r="F21" s="128"/>
      <c r="G21" s="129"/>
      <c r="Y21" s="182" t="s">
        <v>24</v>
      </c>
      <c r="Z21" s="185">
        <v>34.700000000000003</v>
      </c>
      <c r="AA21" s="185">
        <f>Z21*0.041868</f>
        <v>1.4528196000000002</v>
      </c>
      <c r="AC21" s="182" t="s">
        <v>167</v>
      </c>
      <c r="AD21" s="185">
        <f>34.7*0.6243</f>
        <v>21.663209999999999</v>
      </c>
      <c r="AE21" s="185">
        <f>AD21*0.041868</f>
        <v>0.90699527627999998</v>
      </c>
    </row>
    <row r="22" spans="1:31" ht="15.75" thickTop="1" x14ac:dyDescent="0.25">
      <c r="Y22" s="182" t="s">
        <v>85</v>
      </c>
      <c r="Z22" s="185">
        <v>171</v>
      </c>
      <c r="AA22" s="185">
        <f t="shared" ref="AA22:AA25" si="3">Z22*0.041868</f>
        <v>7.1594280000000001</v>
      </c>
      <c r="AC22" s="182" t="s">
        <v>85</v>
      </c>
      <c r="AD22" s="185">
        <v>171</v>
      </c>
      <c r="AE22" s="185">
        <f t="shared" ref="AE22:AE25" si="4">AD22*0.041868</f>
        <v>7.1594280000000001</v>
      </c>
    </row>
    <row r="23" spans="1:31" ht="18.75" x14ac:dyDescent="0.3">
      <c r="A23" s="130" t="s">
        <v>40</v>
      </c>
      <c r="C23" s="131" t="s">
        <v>69</v>
      </c>
      <c r="Y23" s="182" t="s">
        <v>166</v>
      </c>
      <c r="Z23" s="185">
        <v>42.9</v>
      </c>
      <c r="AA23" s="185">
        <f t="shared" si="3"/>
        <v>1.7961372</v>
      </c>
      <c r="AC23" s="182" t="s">
        <v>166</v>
      </c>
      <c r="AD23" s="185">
        <v>42.9</v>
      </c>
      <c r="AE23" s="185">
        <f t="shared" si="4"/>
        <v>1.7961372</v>
      </c>
    </row>
    <row r="24" spans="1:31" x14ac:dyDescent="0.25">
      <c r="K24" s="132"/>
      <c r="Y24" s="182" t="s">
        <v>82</v>
      </c>
      <c r="Z24" s="185">
        <v>0.6</v>
      </c>
      <c r="AA24" s="185">
        <f t="shared" si="3"/>
        <v>2.5120800000000002E-2</v>
      </c>
      <c r="AC24" s="182" t="s">
        <v>82</v>
      </c>
      <c r="AD24" s="185">
        <v>0.6</v>
      </c>
      <c r="AE24" s="185">
        <f t="shared" si="4"/>
        <v>2.5120800000000002E-2</v>
      </c>
    </row>
    <row r="25" spans="1:31" x14ac:dyDescent="0.25">
      <c r="C25" s="114" t="s">
        <v>83</v>
      </c>
      <c r="D25" s="122">
        <v>2009</v>
      </c>
      <c r="E25" s="122">
        <v>2010</v>
      </c>
      <c r="F25" s="122">
        <v>2011</v>
      </c>
      <c r="G25" s="122">
        <v>2012</v>
      </c>
      <c r="H25" s="122">
        <v>2013</v>
      </c>
      <c r="I25" s="122">
        <v>2014</v>
      </c>
      <c r="J25" s="122">
        <v>2015</v>
      </c>
      <c r="K25" s="122">
        <v>2016</v>
      </c>
      <c r="Y25" s="183" t="s">
        <v>12</v>
      </c>
      <c r="Z25" s="185">
        <f>SUM(Z21:Z24)</f>
        <v>249.2</v>
      </c>
      <c r="AA25" s="185">
        <f t="shared" si="3"/>
        <v>10.4335056</v>
      </c>
      <c r="AC25" s="183" t="s">
        <v>12</v>
      </c>
      <c r="AD25" s="185">
        <f>SUM(AD21:AD24)</f>
        <v>236.16320999999999</v>
      </c>
      <c r="AE25" s="185">
        <f t="shared" si="4"/>
        <v>9.8876812762800004</v>
      </c>
    </row>
    <row r="26" spans="1:31" x14ac:dyDescent="0.25">
      <c r="C26" s="124" t="s">
        <v>80</v>
      </c>
      <c r="D26" s="125">
        <f t="shared" ref="D26:K26" si="5">D39*41.868/1000</f>
        <v>0</v>
      </c>
      <c r="E26" s="125">
        <f t="shared" si="5"/>
        <v>0</v>
      </c>
      <c r="F26" s="125">
        <f t="shared" si="5"/>
        <v>9.2193336000000006</v>
      </c>
      <c r="G26" s="125">
        <f t="shared" si="5"/>
        <v>9.3826187999999995</v>
      </c>
      <c r="H26" s="125">
        <f t="shared" si="5"/>
        <v>0</v>
      </c>
      <c r="I26" s="125">
        <f t="shared" si="5"/>
        <v>0</v>
      </c>
      <c r="J26" s="125">
        <f t="shared" si="5"/>
        <v>10.396661760000001</v>
      </c>
      <c r="K26" s="125">
        <f t="shared" si="5"/>
        <v>11.252025000000001</v>
      </c>
      <c r="L26" s="132">
        <f>K26/F26</f>
        <v>1.2204813805631245</v>
      </c>
      <c r="Z26" s="185"/>
      <c r="AA26" s="185"/>
      <c r="AD26" s="185"/>
      <c r="AE26" s="185"/>
    </row>
    <row r="27" spans="1:31" x14ac:dyDescent="0.25">
      <c r="C27" s="124" t="s">
        <v>85</v>
      </c>
      <c r="D27" s="125">
        <f t="shared" ref="D27:K27" si="6">D38*41.868/1000</f>
        <v>0</v>
      </c>
      <c r="E27" s="125">
        <f t="shared" si="6"/>
        <v>0</v>
      </c>
      <c r="F27" s="125">
        <f t="shared" si="6"/>
        <v>18.086976000000003</v>
      </c>
      <c r="G27" s="125">
        <f t="shared" si="6"/>
        <v>23.663793600000005</v>
      </c>
      <c r="H27" s="133">
        <f t="shared" si="6"/>
        <v>0</v>
      </c>
      <c r="I27" s="125">
        <f t="shared" si="6"/>
        <v>0</v>
      </c>
      <c r="J27" s="125">
        <f t="shared" si="6"/>
        <v>70.631316000000012</v>
      </c>
      <c r="K27" s="125">
        <f t="shared" si="6"/>
        <v>76.928263200000004</v>
      </c>
      <c r="L27" s="132">
        <f t="shared" ref="L27:L29" si="7">K27/F27</f>
        <v>4.2532407407407398</v>
      </c>
      <c r="Z27" s="185"/>
      <c r="AA27" s="185"/>
      <c r="AD27" s="185"/>
      <c r="AE27" s="185"/>
    </row>
    <row r="28" spans="1:31" x14ac:dyDescent="0.25">
      <c r="C28" s="124" t="s">
        <v>84</v>
      </c>
      <c r="D28" s="125">
        <f t="shared" ref="D28:K28" si="8">D37*41.868/1000</f>
        <v>0</v>
      </c>
      <c r="E28" s="125">
        <f t="shared" si="8"/>
        <v>0</v>
      </c>
      <c r="F28" s="125">
        <f t="shared" si="8"/>
        <v>17.881822800000002</v>
      </c>
      <c r="G28" s="125">
        <f t="shared" si="8"/>
        <v>20.9633076</v>
      </c>
      <c r="H28" s="125">
        <f t="shared" si="8"/>
        <v>0</v>
      </c>
      <c r="I28" s="125">
        <f t="shared" si="8"/>
        <v>0</v>
      </c>
      <c r="J28" s="125">
        <f t="shared" si="8"/>
        <v>11.293474320000001</v>
      </c>
      <c r="K28" s="125">
        <f t="shared" si="8"/>
        <v>11.077435439999999</v>
      </c>
      <c r="L28" s="132">
        <f t="shared" si="7"/>
        <v>0.61948021540622789</v>
      </c>
      <c r="Z28" s="185"/>
      <c r="AA28" s="185"/>
      <c r="AD28" s="185"/>
      <c r="AE28" s="185"/>
    </row>
    <row r="29" spans="1:31" x14ac:dyDescent="0.25">
      <c r="C29" s="124" t="s">
        <v>82</v>
      </c>
      <c r="D29" s="133">
        <f t="shared" ref="D29:K29" si="9">D40*41.868/1000</f>
        <v>0</v>
      </c>
      <c r="E29" s="133">
        <f t="shared" si="9"/>
        <v>0</v>
      </c>
      <c r="F29" s="133">
        <f t="shared" si="9"/>
        <v>2.8763315999999972</v>
      </c>
      <c r="G29" s="133">
        <f t="shared" si="9"/>
        <v>3.5294723999999982</v>
      </c>
      <c r="H29" s="133">
        <f t="shared" si="9"/>
        <v>0</v>
      </c>
      <c r="I29" s="133">
        <f t="shared" si="9"/>
        <v>0</v>
      </c>
      <c r="J29" s="133">
        <f t="shared" si="9"/>
        <v>4.6812610799999881</v>
      </c>
      <c r="K29" s="133">
        <f t="shared" si="9"/>
        <v>5.5475099999999999</v>
      </c>
      <c r="L29" s="132">
        <f t="shared" si="7"/>
        <v>1.9286754002911226</v>
      </c>
      <c r="Z29" s="185"/>
      <c r="AA29" s="185"/>
      <c r="AD29" s="185"/>
      <c r="AE29" s="185"/>
    </row>
    <row r="30" spans="1:31" s="42" customFormat="1" x14ac:dyDescent="0.25">
      <c r="A30" s="123"/>
      <c r="B30" s="123"/>
      <c r="C30" s="126" t="s">
        <v>12</v>
      </c>
      <c r="D30" s="134">
        <f>SUM(D26:D29)</f>
        <v>0</v>
      </c>
      <c r="E30" s="134">
        <f t="shared" ref="E30:K30" si="10">SUM(E26:E29)</f>
        <v>0</v>
      </c>
      <c r="F30" s="134">
        <f t="shared" si="10"/>
        <v>48.064464000000008</v>
      </c>
      <c r="G30" s="134">
        <f t="shared" si="10"/>
        <v>57.539192400000005</v>
      </c>
      <c r="H30" s="134">
        <f t="shared" si="10"/>
        <v>0</v>
      </c>
      <c r="I30" s="134">
        <f t="shared" si="10"/>
        <v>0</v>
      </c>
      <c r="J30" s="134">
        <f t="shared" si="10"/>
        <v>97.002713159999999</v>
      </c>
      <c r="K30" s="134">
        <f t="shared" si="10"/>
        <v>104.80523364000001</v>
      </c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9"/>
      <c r="Y30" t="s">
        <v>159</v>
      </c>
      <c r="Z30" s="196">
        <v>2018</v>
      </c>
      <c r="AA30" s="196"/>
      <c r="AC30" t="s">
        <v>159</v>
      </c>
      <c r="AD30" s="196">
        <v>2018</v>
      </c>
      <c r="AE30" s="196"/>
    </row>
    <row r="31" spans="1:31" s="42" customFormat="1" x14ac:dyDescent="0.25">
      <c r="A31" s="123"/>
      <c r="B31" s="123"/>
      <c r="C31" s="135"/>
      <c r="D31" s="134"/>
      <c r="E31" s="134"/>
      <c r="F31" s="134"/>
      <c r="G31" s="134"/>
      <c r="H31" s="136"/>
      <c r="I31" s="134"/>
      <c r="J31" s="134"/>
      <c r="K31" s="134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9"/>
      <c r="Y31" s="182" t="s">
        <v>24</v>
      </c>
      <c r="Z31" s="185">
        <v>66.599999999999994</v>
      </c>
      <c r="AA31" s="185">
        <f>Z31*0.041868</f>
        <v>2.7884088</v>
      </c>
      <c r="AC31" s="182" t="s">
        <v>167</v>
      </c>
      <c r="AD31" s="185">
        <f>66.6*0.5464</f>
        <v>36.390239999999999</v>
      </c>
      <c r="AE31" s="185">
        <f>AD31*0.041868</f>
        <v>1.5235865683200001</v>
      </c>
    </row>
    <row r="32" spans="1:31" s="42" customFormat="1" x14ac:dyDescent="0.25">
      <c r="A32" s="123"/>
      <c r="B32" s="123"/>
      <c r="C32" s="114"/>
      <c r="D32" s="137" t="s">
        <v>73</v>
      </c>
      <c r="E32" s="137" t="s">
        <v>73</v>
      </c>
      <c r="F32" s="114"/>
      <c r="G32" s="114"/>
      <c r="H32" s="137" t="s">
        <v>74</v>
      </c>
      <c r="I32" s="137" t="s">
        <v>74</v>
      </c>
      <c r="J32" s="114"/>
      <c r="K32" s="114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9"/>
      <c r="Y32" s="182" t="s">
        <v>85</v>
      </c>
      <c r="Z32" s="185">
        <v>310.10000000000002</v>
      </c>
      <c r="AA32" s="185">
        <f t="shared" ref="AA32:AA35" si="11">Z32*0.041868</f>
        <v>12.983266800000001</v>
      </c>
      <c r="AC32" s="182" t="s">
        <v>85</v>
      </c>
      <c r="AD32" s="185">
        <v>310.10000000000002</v>
      </c>
      <c r="AE32" s="185">
        <f t="shared" ref="AE32:AE35" si="12">AD32*0.041868</f>
        <v>12.983266800000001</v>
      </c>
    </row>
    <row r="33" spans="1:31" s="42" customFormat="1" x14ac:dyDescent="0.25">
      <c r="A33" s="123"/>
      <c r="B33" s="123"/>
      <c r="C33" s="114" t="s">
        <v>79</v>
      </c>
      <c r="D33" s="122">
        <v>2009</v>
      </c>
      <c r="E33" s="122">
        <v>2010</v>
      </c>
      <c r="F33" s="122">
        <v>2011</v>
      </c>
      <c r="G33" s="122">
        <v>2012</v>
      </c>
      <c r="H33" s="122">
        <v>2013</v>
      </c>
      <c r="I33" s="122">
        <v>2014</v>
      </c>
      <c r="J33" s="122">
        <v>2015</v>
      </c>
      <c r="K33" s="122">
        <v>2016</v>
      </c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  <c r="W33" s="19"/>
      <c r="Y33" s="182" t="s">
        <v>166</v>
      </c>
      <c r="Z33" s="185">
        <v>80.7</v>
      </c>
      <c r="AA33" s="185">
        <f t="shared" si="11"/>
        <v>3.3787476000000005</v>
      </c>
      <c r="AC33" s="182" t="s">
        <v>166</v>
      </c>
      <c r="AD33" s="185">
        <v>80.7</v>
      </c>
      <c r="AE33" s="185">
        <f t="shared" si="12"/>
        <v>3.3787476000000005</v>
      </c>
    </row>
    <row r="34" spans="1:31" s="42" customFormat="1" x14ac:dyDescent="0.25">
      <c r="A34" s="123"/>
      <c r="B34" s="123"/>
      <c r="C34" s="114" t="s">
        <v>80</v>
      </c>
      <c r="D34" s="138"/>
      <c r="E34" s="138"/>
      <c r="F34" s="138">
        <f t="shared" ref="F34:K34" si="13">F39</f>
        <v>220.2</v>
      </c>
      <c r="G34" s="138">
        <f t="shared" si="13"/>
        <v>224.1</v>
      </c>
      <c r="H34" s="138"/>
      <c r="I34" s="138"/>
      <c r="J34" s="138">
        <f t="shared" si="13"/>
        <v>248.32</v>
      </c>
      <c r="K34" s="138">
        <f t="shared" si="13"/>
        <v>268.75</v>
      </c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9"/>
      <c r="Y34" s="182" t="s">
        <v>82</v>
      </c>
      <c r="Z34" s="185">
        <v>0.3</v>
      </c>
      <c r="AA34" s="185">
        <f t="shared" si="11"/>
        <v>1.2560400000000001E-2</v>
      </c>
      <c r="AC34" s="182" t="s">
        <v>82</v>
      </c>
      <c r="AD34" s="185">
        <v>0.3</v>
      </c>
      <c r="AE34" s="185">
        <f t="shared" si="12"/>
        <v>1.2560400000000001E-2</v>
      </c>
    </row>
    <row r="35" spans="1:31" s="42" customFormat="1" x14ac:dyDescent="0.25">
      <c r="A35" s="123"/>
      <c r="B35" s="123"/>
      <c r="C35" s="114" t="s">
        <v>81</v>
      </c>
      <c r="D35" s="138"/>
      <c r="E35" s="138"/>
      <c r="F35" s="138">
        <f t="shared" ref="F35:K35" si="14">F37+F38</f>
        <v>859.1</v>
      </c>
      <c r="G35" s="138">
        <f t="shared" si="14"/>
        <v>1065.9000000000001</v>
      </c>
      <c r="H35" s="139"/>
      <c r="I35" s="138"/>
      <c r="J35" s="138">
        <f t="shared" si="14"/>
        <v>1956.74</v>
      </c>
      <c r="K35" s="138">
        <f t="shared" si="14"/>
        <v>2101.98</v>
      </c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3"/>
      <c r="W35" s="19"/>
      <c r="Y35" s="183" t="s">
        <v>12</v>
      </c>
      <c r="Z35" s="185">
        <f>SUM(Z31:Z34)</f>
        <v>457.70000000000005</v>
      </c>
      <c r="AA35" s="185">
        <f t="shared" si="11"/>
        <v>19.162983600000004</v>
      </c>
      <c r="AC35" s="183" t="s">
        <v>12</v>
      </c>
      <c r="AD35" s="185">
        <f>SUM(AD31:AD34)</f>
        <v>427.49024000000003</v>
      </c>
      <c r="AE35" s="185">
        <f t="shared" si="12"/>
        <v>17.898161368320004</v>
      </c>
    </row>
    <row r="36" spans="1:31" s="42" customFormat="1" x14ac:dyDescent="0.25">
      <c r="A36" s="123"/>
      <c r="B36" s="123"/>
      <c r="C36" s="114" t="s">
        <v>82</v>
      </c>
      <c r="D36" s="138"/>
      <c r="E36" s="138"/>
      <c r="F36" s="138">
        <f>F41-F34-F35</f>
        <v>68.699999999999932</v>
      </c>
      <c r="G36" s="138">
        <f>G41-G34-G35</f>
        <v>84.299999999999955</v>
      </c>
      <c r="H36" s="138"/>
      <c r="I36" s="138"/>
      <c r="J36" s="138">
        <f>J41-J34-J35</f>
        <v>111.80999999999972</v>
      </c>
      <c r="K36" s="138">
        <f>K41-K34-K35</f>
        <v>132.5</v>
      </c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3"/>
      <c r="W36" s="19"/>
      <c r="Z36" s="186"/>
      <c r="AA36" s="186"/>
      <c r="AD36" s="186"/>
      <c r="AE36" s="186"/>
    </row>
    <row r="37" spans="1:31" s="42" customFormat="1" x14ac:dyDescent="0.25">
      <c r="A37" s="123"/>
      <c r="B37" s="123"/>
      <c r="C37" s="126" t="s">
        <v>1</v>
      </c>
      <c r="D37" s="140"/>
      <c r="E37" s="140"/>
      <c r="F37" s="140">
        <f>F72+F113+F154+F195+F236</f>
        <v>427.1</v>
      </c>
      <c r="G37" s="140">
        <f>G72+G113+G154+G195+G236</f>
        <v>500.7</v>
      </c>
      <c r="H37" s="140"/>
      <c r="I37" s="140"/>
      <c r="J37" s="140">
        <f>J72+J113+J154+J195+J236</f>
        <v>269.74</v>
      </c>
      <c r="K37" s="140">
        <f>K72+K113+K154+K195+K236</f>
        <v>264.58</v>
      </c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9"/>
      <c r="Z37" s="186"/>
      <c r="AA37" s="186"/>
      <c r="AD37" s="186"/>
      <c r="AE37" s="186"/>
    </row>
    <row r="38" spans="1:31" s="42" customFormat="1" x14ac:dyDescent="0.25">
      <c r="A38" s="123"/>
      <c r="B38" s="123"/>
      <c r="C38" s="126" t="s">
        <v>0</v>
      </c>
      <c r="D38" s="140"/>
      <c r="E38" s="140"/>
      <c r="F38" s="140">
        <f>F75+F116+F157+F198+F239</f>
        <v>432</v>
      </c>
      <c r="G38" s="140">
        <f>G75+G116+G157+G198+G239</f>
        <v>565.20000000000005</v>
      </c>
      <c r="H38" s="141"/>
      <c r="I38" s="140"/>
      <c r="J38" s="140">
        <f>J75+J116+J157+J198+J239</f>
        <v>1687</v>
      </c>
      <c r="K38" s="140">
        <f>K75+K116+K157+K198+K239</f>
        <v>1837.4</v>
      </c>
      <c r="L38" s="123"/>
      <c r="M38" s="123"/>
      <c r="N38" s="123"/>
      <c r="O38" s="123"/>
      <c r="P38" s="123"/>
      <c r="Q38" s="123"/>
      <c r="R38" s="123"/>
      <c r="S38" s="123"/>
      <c r="T38" s="123"/>
      <c r="U38" s="123"/>
      <c r="V38" s="123"/>
      <c r="W38" s="19"/>
      <c r="Z38" s="186"/>
      <c r="AA38" s="186"/>
      <c r="AD38" s="186"/>
      <c r="AE38" s="186"/>
    </row>
    <row r="39" spans="1:31" s="42" customFormat="1" x14ac:dyDescent="0.25">
      <c r="A39" s="123"/>
      <c r="B39" s="123"/>
      <c r="C39" s="126" t="s">
        <v>5</v>
      </c>
      <c r="D39" s="140"/>
      <c r="E39" s="140"/>
      <c r="F39" s="140">
        <f>F79+F120+F161+F202+F243</f>
        <v>220.2</v>
      </c>
      <c r="G39" s="140">
        <f>G79+G120+G161+G202+G243</f>
        <v>224.1</v>
      </c>
      <c r="H39" s="140"/>
      <c r="I39" s="140"/>
      <c r="J39" s="140">
        <f>J79+J120+J161+J202+J243</f>
        <v>248.32</v>
      </c>
      <c r="K39" s="140">
        <f>K79+K120+K161+K202+K243</f>
        <v>268.75</v>
      </c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9"/>
      <c r="Y39" t="s">
        <v>160</v>
      </c>
      <c r="Z39" s="196">
        <v>2018</v>
      </c>
      <c r="AA39" s="196"/>
      <c r="AC39" t="s">
        <v>160</v>
      </c>
      <c r="AD39" s="196">
        <v>2018</v>
      </c>
      <c r="AE39" s="196"/>
    </row>
    <row r="40" spans="1:31" s="42" customFormat="1" x14ac:dyDescent="0.25">
      <c r="A40" s="123"/>
      <c r="B40" s="123"/>
      <c r="C40" s="142" t="s">
        <v>10</v>
      </c>
      <c r="D40" s="141"/>
      <c r="E40" s="141"/>
      <c r="F40" s="141">
        <f>F36</f>
        <v>68.699999999999932</v>
      </c>
      <c r="G40" s="141">
        <f>G36</f>
        <v>84.299999999999955</v>
      </c>
      <c r="H40" s="141"/>
      <c r="I40" s="141"/>
      <c r="J40" s="141">
        <f>J36</f>
        <v>111.80999999999972</v>
      </c>
      <c r="K40" s="141">
        <f>K36</f>
        <v>132.5</v>
      </c>
      <c r="L40" s="123"/>
      <c r="M40" s="123"/>
      <c r="N40" s="123"/>
      <c r="O40" s="123"/>
      <c r="P40" s="123"/>
      <c r="Q40" s="123"/>
      <c r="R40" s="123"/>
      <c r="S40" s="123"/>
      <c r="T40" s="123"/>
      <c r="U40" s="123"/>
      <c r="V40" s="123"/>
      <c r="W40" s="19"/>
      <c r="Y40" s="182" t="s">
        <v>24</v>
      </c>
      <c r="Z40" s="185">
        <v>7.6</v>
      </c>
      <c r="AA40" s="185">
        <f>Z40*0.041868</f>
        <v>0.3181968</v>
      </c>
      <c r="AC40" s="182" t="s">
        <v>167</v>
      </c>
      <c r="AD40" s="185">
        <f>7.6*1</f>
        <v>7.6</v>
      </c>
      <c r="AE40" s="185">
        <f>AD40*0.041868</f>
        <v>0.3181968</v>
      </c>
    </row>
    <row r="41" spans="1:31" s="42" customFormat="1" x14ac:dyDescent="0.25">
      <c r="A41" s="123"/>
      <c r="B41" s="123"/>
      <c r="C41" s="126" t="s">
        <v>12</v>
      </c>
      <c r="D41" s="140"/>
      <c r="E41" s="140"/>
      <c r="F41" s="140">
        <f>F84+F125+F166+F207+F248</f>
        <v>1148</v>
      </c>
      <c r="G41" s="140">
        <f>G84+G125+G166+G207+G248</f>
        <v>1374.3</v>
      </c>
      <c r="H41" s="140"/>
      <c r="I41" s="140"/>
      <c r="J41" s="140">
        <f>J84+J125+J166+J207+J248</f>
        <v>2316.87</v>
      </c>
      <c r="K41" s="140">
        <f>K84+K125+K166+K207+K248</f>
        <v>2503.23</v>
      </c>
      <c r="L41" s="123"/>
      <c r="M41" s="123"/>
      <c r="N41" s="123"/>
      <c r="O41" s="123"/>
      <c r="P41" s="123"/>
      <c r="Q41" s="123"/>
      <c r="R41" s="123"/>
      <c r="S41" s="123"/>
      <c r="T41" s="123"/>
      <c r="U41" s="123"/>
      <c r="V41" s="123"/>
      <c r="W41" s="19"/>
      <c r="Y41" s="182" t="s">
        <v>85</v>
      </c>
      <c r="Z41" s="185">
        <v>9.9</v>
      </c>
      <c r="AA41" s="185">
        <f t="shared" ref="AA41:AA44" si="15">Z41*0.041868</f>
        <v>0.41449320000000006</v>
      </c>
      <c r="AC41" s="182" t="s">
        <v>85</v>
      </c>
      <c r="AD41" s="185">
        <v>9.9</v>
      </c>
      <c r="AE41" s="185">
        <f t="shared" ref="AE41:AE44" si="16">AD41*0.041868</f>
        <v>0.41449320000000006</v>
      </c>
    </row>
    <row r="42" spans="1:31" x14ac:dyDescent="0.25">
      <c r="K42" s="132">
        <f>K41/F41</f>
        <v>2.18051393728223</v>
      </c>
      <c r="Y42" s="182" t="s">
        <v>166</v>
      </c>
      <c r="Z42" s="185">
        <v>3.9</v>
      </c>
      <c r="AA42" s="185">
        <f t="shared" si="15"/>
        <v>0.16328520000000002</v>
      </c>
      <c r="AC42" s="182" t="s">
        <v>166</v>
      </c>
      <c r="AD42" s="185">
        <v>3.9</v>
      </c>
      <c r="AE42" s="185">
        <f t="shared" si="16"/>
        <v>0.16328520000000002</v>
      </c>
    </row>
    <row r="43" spans="1:31" x14ac:dyDescent="0.25">
      <c r="K43" s="132"/>
      <c r="R43" s="143"/>
      <c r="S43" s="143"/>
      <c r="Y43" s="182" t="s">
        <v>82</v>
      </c>
      <c r="Z43" s="185">
        <v>1.8</v>
      </c>
      <c r="AA43" s="185">
        <f t="shared" si="15"/>
        <v>7.536240000000001E-2</v>
      </c>
      <c r="AC43" s="182" t="s">
        <v>82</v>
      </c>
      <c r="AD43" s="185">
        <v>1.8</v>
      </c>
      <c r="AE43" s="185">
        <f t="shared" si="16"/>
        <v>7.536240000000001E-2</v>
      </c>
    </row>
    <row r="44" spans="1:31" x14ac:dyDescent="0.25">
      <c r="C44" s="130" t="s">
        <v>40</v>
      </c>
      <c r="E44" s="114" t="s">
        <v>30</v>
      </c>
      <c r="F44" s="114" t="s">
        <v>31</v>
      </c>
      <c r="Q44" s="144"/>
      <c r="R44" s="143"/>
      <c r="S44" s="143"/>
      <c r="Y44" s="183" t="s">
        <v>12</v>
      </c>
      <c r="Z44" s="185">
        <f>SUM(Z40:Z43)</f>
        <v>23.2</v>
      </c>
      <c r="AA44" s="185">
        <f t="shared" si="15"/>
        <v>0.97133760000000002</v>
      </c>
      <c r="AC44" s="183" t="s">
        <v>12</v>
      </c>
      <c r="AD44" s="185">
        <f>SUM(AD40:AD43)</f>
        <v>23.2</v>
      </c>
      <c r="AE44" s="185">
        <f t="shared" si="16"/>
        <v>0.97133760000000002</v>
      </c>
    </row>
    <row r="45" spans="1:31" ht="18.75" x14ac:dyDescent="0.3">
      <c r="C45" s="131" t="s">
        <v>41</v>
      </c>
      <c r="F45" s="138"/>
      <c r="G45" s="138"/>
      <c r="Q45" s="144"/>
      <c r="R45" s="143"/>
      <c r="S45" s="143"/>
      <c r="Z45" s="185"/>
      <c r="AA45" s="185"/>
      <c r="AD45" s="185"/>
      <c r="AE45" s="185"/>
    </row>
    <row r="46" spans="1:31" x14ac:dyDescent="0.25">
      <c r="C46" s="145" t="s">
        <v>76</v>
      </c>
      <c r="D46" s="146">
        <v>0.45200000000000001</v>
      </c>
      <c r="E46" s="146">
        <v>0.46400000000000002</v>
      </c>
      <c r="F46" s="147">
        <v>0.45900000000000002</v>
      </c>
      <c r="G46" s="147">
        <v>0.48199999999999998</v>
      </c>
      <c r="H46" s="146">
        <v>0.50800000000000001</v>
      </c>
      <c r="I46" s="146">
        <v>0.52</v>
      </c>
      <c r="J46" s="146">
        <v>0.52500000000000002</v>
      </c>
      <c r="K46" s="146">
        <v>0.53700000000000003</v>
      </c>
      <c r="Z46" s="185"/>
      <c r="AA46" s="185"/>
      <c r="AD46" s="185"/>
      <c r="AE46" s="185"/>
    </row>
    <row r="47" spans="1:31" x14ac:dyDescent="0.25">
      <c r="C47" s="145" t="s">
        <v>77</v>
      </c>
      <c r="D47" s="146">
        <v>0.27200000000000002</v>
      </c>
      <c r="E47" s="146">
        <v>0.27600000000000002</v>
      </c>
      <c r="F47" s="147">
        <v>0.29399999999999998</v>
      </c>
      <c r="G47" s="147">
        <v>0.29499999999999998</v>
      </c>
      <c r="H47" s="146">
        <v>0.309</v>
      </c>
      <c r="I47" s="146">
        <v>0.314</v>
      </c>
      <c r="J47" s="146">
        <v>0.32500000000000001</v>
      </c>
      <c r="K47" s="146">
        <v>0.32900000000000001</v>
      </c>
      <c r="Y47" t="s">
        <v>161</v>
      </c>
      <c r="Z47" s="196">
        <v>2018</v>
      </c>
      <c r="AA47" s="196"/>
      <c r="AC47" t="s">
        <v>161</v>
      </c>
      <c r="AD47" s="196">
        <v>2018</v>
      </c>
      <c r="AE47" s="196"/>
    </row>
    <row r="48" spans="1:31" x14ac:dyDescent="0.25">
      <c r="C48" s="145" t="s">
        <v>78</v>
      </c>
      <c r="D48" s="146">
        <v>0.04</v>
      </c>
      <c r="E48" s="146">
        <v>3.7999999999999999E-2</v>
      </c>
      <c r="F48" s="147">
        <v>6.4000000000000001E-2</v>
      </c>
      <c r="G48" s="147">
        <v>7.9000000000000001E-2</v>
      </c>
      <c r="H48" s="146">
        <v>9.6000000000000002E-2</v>
      </c>
      <c r="I48" s="146">
        <v>0.216</v>
      </c>
      <c r="J48" s="146">
        <v>0.22</v>
      </c>
      <c r="K48" s="146">
        <v>8.4000000000000005E-2</v>
      </c>
      <c r="Y48" s="182" t="s">
        <v>24</v>
      </c>
      <c r="Z48" s="185">
        <v>91.3</v>
      </c>
      <c r="AA48" s="185">
        <f>Z48*0.041868</f>
        <v>3.8225484000000001</v>
      </c>
      <c r="AC48" s="182" t="s">
        <v>167</v>
      </c>
      <c r="AD48" s="185">
        <f>91.3*1</f>
        <v>91.3</v>
      </c>
      <c r="AE48" s="185">
        <f>AD48*0.041868</f>
        <v>3.8225484000000001</v>
      </c>
    </row>
    <row r="49" spans="1:31" x14ac:dyDescent="0.25">
      <c r="C49" s="145" t="s">
        <v>75</v>
      </c>
      <c r="D49" s="146">
        <v>0.32</v>
      </c>
      <c r="E49" s="146">
        <v>0.33100000000000002</v>
      </c>
      <c r="F49" s="147">
        <v>0.33500000000000002</v>
      </c>
      <c r="G49" s="147">
        <v>0.35099999999999998</v>
      </c>
      <c r="H49" s="146">
        <v>0.36699999999999999</v>
      </c>
      <c r="I49" s="146">
        <v>0.38700000000000001</v>
      </c>
      <c r="J49" s="146">
        <v>0.39200000000000002</v>
      </c>
      <c r="K49" s="146">
        <v>0.38700000000000001</v>
      </c>
      <c r="Y49" s="182" t="s">
        <v>85</v>
      </c>
      <c r="Z49" s="185">
        <v>329.6</v>
      </c>
      <c r="AA49" s="185">
        <f t="shared" ref="AA49:AA52" si="17">Z49*0.041868</f>
        <v>13.799692800000003</v>
      </c>
      <c r="AC49" s="182" t="s">
        <v>85</v>
      </c>
      <c r="AD49" s="185">
        <v>329.6</v>
      </c>
      <c r="AE49" s="185">
        <f t="shared" ref="AE49:AE52" si="18">AD49*0.041868</f>
        <v>13.799692800000003</v>
      </c>
    </row>
    <row r="50" spans="1:31" x14ac:dyDescent="0.25">
      <c r="C50" s="114" t="s">
        <v>39</v>
      </c>
      <c r="D50" s="122">
        <v>2009</v>
      </c>
      <c r="E50" s="122">
        <v>2010</v>
      </c>
      <c r="F50" s="122">
        <v>2011</v>
      </c>
      <c r="G50" s="122">
        <v>2012</v>
      </c>
      <c r="H50" s="122">
        <v>2013</v>
      </c>
      <c r="I50" s="122">
        <v>2014</v>
      </c>
      <c r="J50" s="122">
        <v>2015</v>
      </c>
      <c r="K50" s="122">
        <v>2016</v>
      </c>
      <c r="M50" s="122">
        <v>2009</v>
      </c>
      <c r="N50" s="122">
        <v>2010</v>
      </c>
      <c r="O50" s="122">
        <v>2011</v>
      </c>
      <c r="P50" s="122">
        <v>2012</v>
      </c>
      <c r="Q50" s="122">
        <v>2013</v>
      </c>
      <c r="R50" s="122">
        <v>2014</v>
      </c>
      <c r="S50" s="122">
        <v>2015</v>
      </c>
      <c r="T50" s="122">
        <v>2016</v>
      </c>
      <c r="Y50" s="182" t="s">
        <v>166</v>
      </c>
      <c r="Z50" s="185">
        <v>35.799999999999997</v>
      </c>
      <c r="AA50" s="185">
        <f t="shared" si="17"/>
        <v>1.4988744000000001</v>
      </c>
      <c r="AC50" s="182" t="s">
        <v>166</v>
      </c>
      <c r="AD50" s="185">
        <v>35.799999999999997</v>
      </c>
      <c r="AE50" s="185">
        <f t="shared" si="18"/>
        <v>1.4988744000000001</v>
      </c>
    </row>
    <row r="51" spans="1:31" s="24" customFormat="1" x14ac:dyDescent="0.25">
      <c r="A51" s="148"/>
      <c r="B51" s="148"/>
      <c r="C51" s="148" t="s">
        <v>22</v>
      </c>
      <c r="D51" s="149">
        <v>7741</v>
      </c>
      <c r="E51" s="149">
        <v>8788</v>
      </c>
      <c r="F51" s="149">
        <v>8726</v>
      </c>
      <c r="G51" s="149">
        <v>9234</v>
      </c>
      <c r="H51" s="149">
        <v>9458</v>
      </c>
      <c r="I51" s="149">
        <v>9893</v>
      </c>
      <c r="J51" s="149">
        <v>9936</v>
      </c>
      <c r="K51" s="149">
        <v>10244</v>
      </c>
      <c r="L51" s="148"/>
      <c r="M51" s="148"/>
      <c r="N51" s="148"/>
      <c r="O51" s="148"/>
      <c r="P51" s="148"/>
      <c r="Q51" s="148"/>
      <c r="R51" s="148"/>
      <c r="S51" s="148"/>
      <c r="T51" s="148"/>
      <c r="U51" s="148"/>
      <c r="V51" s="148"/>
      <c r="W51" s="111"/>
      <c r="Y51" s="182" t="s">
        <v>82</v>
      </c>
      <c r="Z51" s="185">
        <v>18.8</v>
      </c>
      <c r="AA51" s="185">
        <f t="shared" si="17"/>
        <v>0.78711840000000011</v>
      </c>
      <c r="AC51" s="182" t="s">
        <v>82</v>
      </c>
      <c r="AD51" s="185">
        <v>18.8</v>
      </c>
      <c r="AE51" s="185">
        <f t="shared" si="18"/>
        <v>0.78711840000000011</v>
      </c>
    </row>
    <row r="52" spans="1:31" x14ac:dyDescent="0.25">
      <c r="C52" s="114" t="s">
        <v>23</v>
      </c>
      <c r="D52" s="138">
        <v>5623</v>
      </c>
      <c r="E52" s="138">
        <v>6480</v>
      </c>
      <c r="F52" s="138">
        <v>6325</v>
      </c>
      <c r="G52" s="138">
        <v>6808</v>
      </c>
      <c r="H52" s="138">
        <v>6925</v>
      </c>
      <c r="I52" s="138">
        <v>7071</v>
      </c>
      <c r="J52" s="138">
        <v>7069</v>
      </c>
      <c r="K52" s="138">
        <v>7582</v>
      </c>
      <c r="Y52" s="183" t="s">
        <v>12</v>
      </c>
      <c r="Z52" s="185">
        <f>SUM(Z48:Z51)</f>
        <v>475.50000000000006</v>
      </c>
      <c r="AA52" s="185">
        <f t="shared" si="17"/>
        <v>19.908234000000004</v>
      </c>
      <c r="AC52" s="183" t="s">
        <v>12</v>
      </c>
      <c r="AD52" s="185">
        <f>SUM(AD48:AD51)</f>
        <v>475.50000000000006</v>
      </c>
      <c r="AE52" s="185">
        <f t="shared" si="18"/>
        <v>19.908234000000004</v>
      </c>
    </row>
    <row r="53" spans="1:31" x14ac:dyDescent="0.25">
      <c r="C53" s="114" t="s">
        <v>24</v>
      </c>
      <c r="D53" s="138">
        <v>1969</v>
      </c>
      <c r="E53" s="138">
        <v>2162</v>
      </c>
      <c r="F53" s="138">
        <v>2188</v>
      </c>
      <c r="G53" s="138">
        <v>2209</v>
      </c>
      <c r="H53" s="138">
        <v>2291</v>
      </c>
      <c r="I53" s="138">
        <v>2307</v>
      </c>
      <c r="J53" s="138">
        <v>2352</v>
      </c>
      <c r="K53" s="138">
        <v>2464</v>
      </c>
      <c r="Z53" s="185"/>
      <c r="AA53" s="185"/>
      <c r="AD53" s="185"/>
      <c r="AE53" s="185"/>
    </row>
    <row r="54" spans="1:31" x14ac:dyDescent="0.25">
      <c r="C54" s="114" t="s">
        <v>25</v>
      </c>
      <c r="D54" s="138">
        <v>166</v>
      </c>
      <c r="E54" s="138">
        <v>167</v>
      </c>
      <c r="F54" s="138">
        <v>213</v>
      </c>
      <c r="G54" s="138">
        <v>216</v>
      </c>
      <c r="H54" s="138">
        <v>241</v>
      </c>
      <c r="I54" s="138">
        <v>515</v>
      </c>
      <c r="J54" s="138">
        <v>515</v>
      </c>
      <c r="K54" s="138">
        <v>197</v>
      </c>
      <c r="Z54" s="185"/>
      <c r="AA54" s="185"/>
      <c r="AD54" s="185"/>
      <c r="AE54" s="185"/>
    </row>
    <row r="55" spans="1:31" x14ac:dyDescent="0.25">
      <c r="C55" s="122" t="s">
        <v>38</v>
      </c>
      <c r="D55" s="150">
        <f>M55/11.63</f>
        <v>1968.9595872742905</v>
      </c>
      <c r="E55" s="150">
        <f t="shared" ref="E55:K60" si="19">N55/11.63</f>
        <v>2161.9948409286326</v>
      </c>
      <c r="F55" s="150">
        <f t="shared" si="19"/>
        <v>2182.2871883061048</v>
      </c>
      <c r="G55" s="150">
        <f t="shared" si="19"/>
        <v>2198.2803095442819</v>
      </c>
      <c r="H55" s="150">
        <f t="shared" si="19"/>
        <v>2275.5803955288047</v>
      </c>
      <c r="I55" s="150">
        <f t="shared" si="19"/>
        <v>2287.0163370593291</v>
      </c>
      <c r="J55" s="150">
        <f t="shared" si="19"/>
        <v>2330.4385210662081</v>
      </c>
      <c r="K55" s="150">
        <f t="shared" si="19"/>
        <v>2438.6070507308682</v>
      </c>
      <c r="L55" s="122" t="s">
        <v>29</v>
      </c>
      <c r="M55" s="150">
        <v>22899</v>
      </c>
      <c r="N55" s="150">
        <v>25144</v>
      </c>
      <c r="O55" s="150">
        <v>25380</v>
      </c>
      <c r="P55" s="150">
        <v>25566</v>
      </c>
      <c r="Q55" s="150">
        <v>26465</v>
      </c>
      <c r="R55" s="150">
        <v>26598</v>
      </c>
      <c r="S55" s="150">
        <v>27103</v>
      </c>
      <c r="T55" s="150">
        <v>28361</v>
      </c>
      <c r="Z55" s="185"/>
      <c r="AA55" s="185"/>
      <c r="AD55" s="185"/>
      <c r="AE55" s="185"/>
    </row>
    <row r="56" spans="1:31" s="57" customFormat="1" x14ac:dyDescent="0.25">
      <c r="A56" s="151"/>
      <c r="B56" s="151"/>
      <c r="C56" s="151" t="s">
        <v>100</v>
      </c>
      <c r="D56" s="152">
        <f>D57/D55</f>
        <v>0.46805537359710031</v>
      </c>
      <c r="E56" s="152">
        <f t="shared" ref="E56:K56" si="20">E57/E55</f>
        <v>0.43541202672605789</v>
      </c>
      <c r="F56" s="152">
        <f t="shared" si="20"/>
        <v>0.43156028368794325</v>
      </c>
      <c r="G56" s="152">
        <f t="shared" si="20"/>
        <v>0.42423531252444657</v>
      </c>
      <c r="H56" s="152">
        <f t="shared" si="20"/>
        <v>0.43914604194218776</v>
      </c>
      <c r="I56" s="152">
        <f t="shared" si="20"/>
        <v>0.42578389352582902</v>
      </c>
      <c r="J56" s="152">
        <f t="shared" si="20"/>
        <v>0.40438327860384454</v>
      </c>
      <c r="K56" s="152">
        <f t="shared" si="20"/>
        <v>0.38827967984203665</v>
      </c>
      <c r="L56" s="151"/>
      <c r="M56" s="153"/>
      <c r="N56" s="153"/>
      <c r="O56" s="153"/>
      <c r="P56" s="153"/>
      <c r="Q56" s="153"/>
      <c r="R56" s="153"/>
      <c r="S56" s="153"/>
      <c r="T56" s="153"/>
      <c r="U56" s="151"/>
      <c r="V56" s="151"/>
      <c r="W56" s="112"/>
      <c r="Y56" t="s">
        <v>162</v>
      </c>
      <c r="Z56" s="196">
        <v>2018</v>
      </c>
      <c r="AA56" s="196"/>
      <c r="AC56" t="s">
        <v>162</v>
      </c>
      <c r="AD56" s="196">
        <v>2018</v>
      </c>
      <c r="AE56" s="196"/>
    </row>
    <row r="57" spans="1:31" s="24" customFormat="1" x14ac:dyDescent="0.25">
      <c r="A57" s="148"/>
      <c r="B57" s="148"/>
      <c r="C57" s="148" t="s">
        <v>42</v>
      </c>
      <c r="D57" s="149">
        <f>M57/11.63</f>
        <v>921.58211521926046</v>
      </c>
      <c r="E57" s="149">
        <f t="shared" si="19"/>
        <v>941.3585554600171</v>
      </c>
      <c r="F57" s="149">
        <f t="shared" si="19"/>
        <v>941.78847807394664</v>
      </c>
      <c r="G57" s="149">
        <f t="shared" si="19"/>
        <v>932.58813413585551</v>
      </c>
      <c r="H57" s="149">
        <f t="shared" si="19"/>
        <v>999.31212381771275</v>
      </c>
      <c r="I57" s="149">
        <f t="shared" si="19"/>
        <v>973.77472055030091</v>
      </c>
      <c r="J57" s="149">
        <f t="shared" si="19"/>
        <v>942.39036973344787</v>
      </c>
      <c r="K57" s="149">
        <f t="shared" si="19"/>
        <v>946.86156491831468</v>
      </c>
      <c r="L57" s="148" t="s">
        <v>32</v>
      </c>
      <c r="M57" s="149">
        <v>10718</v>
      </c>
      <c r="N57" s="149">
        <v>10948</v>
      </c>
      <c r="O57" s="149">
        <v>10953</v>
      </c>
      <c r="P57" s="149">
        <v>10846</v>
      </c>
      <c r="Q57" s="149">
        <v>11622</v>
      </c>
      <c r="R57" s="149">
        <v>11325</v>
      </c>
      <c r="S57" s="149">
        <v>10960</v>
      </c>
      <c r="T57" s="149">
        <v>11012</v>
      </c>
      <c r="U57" s="148"/>
      <c r="V57" s="148"/>
      <c r="W57" s="111"/>
      <c r="Y57" s="182" t="s">
        <v>24</v>
      </c>
      <c r="Z57" s="185">
        <v>221.2</v>
      </c>
      <c r="AA57" s="185">
        <f>Z57*0.041868</f>
        <v>9.2612015999999997</v>
      </c>
      <c r="AC57" s="182" t="s">
        <v>167</v>
      </c>
      <c r="AD57" s="185">
        <f>221.2*0.6623</f>
        <v>146.50075999999999</v>
      </c>
      <c r="AE57" s="185">
        <f>AD57*0.041868</f>
        <v>6.1336938196799995</v>
      </c>
    </row>
    <row r="58" spans="1:31" x14ac:dyDescent="0.25">
      <c r="C58" s="154" t="s">
        <v>18</v>
      </c>
      <c r="D58" s="138">
        <f>M58/11.63</f>
        <v>918.83061049011167</v>
      </c>
      <c r="E58" s="138">
        <f t="shared" si="19"/>
        <v>933.70593293207219</v>
      </c>
      <c r="F58" s="138">
        <f t="shared" si="19"/>
        <v>930.26655202063625</v>
      </c>
      <c r="G58" s="138">
        <f t="shared" si="19"/>
        <v>920.55030094582969</v>
      </c>
      <c r="H58" s="138">
        <f t="shared" si="19"/>
        <v>971.88306104901108</v>
      </c>
      <c r="I58" s="138">
        <f t="shared" si="19"/>
        <v>942.99226139294922</v>
      </c>
      <c r="J58" s="138">
        <f t="shared" si="19"/>
        <v>910.49011177987961</v>
      </c>
      <c r="K58" s="138">
        <f t="shared" si="19"/>
        <v>914.01547721410145</v>
      </c>
      <c r="L58" s="154" t="s">
        <v>18</v>
      </c>
      <c r="M58" s="138">
        <v>10686</v>
      </c>
      <c r="N58" s="138">
        <v>10859</v>
      </c>
      <c r="O58" s="138">
        <v>10819</v>
      </c>
      <c r="P58" s="138">
        <v>10706</v>
      </c>
      <c r="Q58" s="138">
        <v>11303</v>
      </c>
      <c r="R58" s="138">
        <v>10967</v>
      </c>
      <c r="S58" s="138">
        <v>10589</v>
      </c>
      <c r="T58" s="136">
        <v>10630</v>
      </c>
      <c r="Y58" s="182" t="s">
        <v>85</v>
      </c>
      <c r="Z58" s="185">
        <f>887.2+362.6</f>
        <v>1249.8000000000002</v>
      </c>
      <c r="AA58" s="185">
        <f t="shared" ref="AA58:AA61" si="21">Z58*0.041868</f>
        <v>52.326626400000009</v>
      </c>
      <c r="AC58" s="182" t="s">
        <v>85</v>
      </c>
      <c r="AD58" s="185">
        <f>887.2+362.6</f>
        <v>1249.8000000000002</v>
      </c>
      <c r="AE58" s="185">
        <f t="shared" ref="AE58:AE61" si="22">AD58*0.041868</f>
        <v>52.326626400000009</v>
      </c>
    </row>
    <row r="59" spans="1:31" x14ac:dyDescent="0.25">
      <c r="C59" s="154" t="s">
        <v>19</v>
      </c>
      <c r="D59" s="138">
        <f>M59/11.63</f>
        <v>2.7515047291487531</v>
      </c>
      <c r="E59" s="138">
        <f t="shared" si="19"/>
        <v>7.6526225279449696</v>
      </c>
      <c r="F59" s="138">
        <f t="shared" si="19"/>
        <v>11.521926053310404</v>
      </c>
      <c r="G59" s="138">
        <f t="shared" si="19"/>
        <v>12.037833190025795</v>
      </c>
      <c r="H59" s="138">
        <f t="shared" si="19"/>
        <v>27.085124677558039</v>
      </c>
      <c r="I59" s="138">
        <f t="shared" si="19"/>
        <v>30.782459157351674</v>
      </c>
      <c r="J59" s="138">
        <f t="shared" si="19"/>
        <v>31.986242476354253</v>
      </c>
      <c r="K59" s="138">
        <f t="shared" si="19"/>
        <v>35.253654342218397</v>
      </c>
      <c r="L59" s="154" t="s">
        <v>19</v>
      </c>
      <c r="M59" s="138">
        <v>32</v>
      </c>
      <c r="N59" s="138">
        <v>89</v>
      </c>
      <c r="O59" s="138">
        <v>134</v>
      </c>
      <c r="P59" s="138">
        <v>140</v>
      </c>
      <c r="Q59" s="138">
        <v>315</v>
      </c>
      <c r="R59" s="138">
        <v>358</v>
      </c>
      <c r="S59" s="138">
        <v>372</v>
      </c>
      <c r="T59" s="136">
        <v>410</v>
      </c>
      <c r="Y59" s="182" t="s">
        <v>166</v>
      </c>
      <c r="Z59" s="185">
        <f>125.8+5.7</f>
        <v>131.5</v>
      </c>
      <c r="AA59" s="185">
        <f t="shared" si="21"/>
        <v>5.5056419999999999</v>
      </c>
      <c r="AC59" s="182" t="s">
        <v>166</v>
      </c>
      <c r="AD59" s="185">
        <f>125.8+5.7</f>
        <v>131.5</v>
      </c>
      <c r="AE59" s="185">
        <f t="shared" si="22"/>
        <v>5.5056419999999999</v>
      </c>
    </row>
    <row r="60" spans="1:31" x14ac:dyDescent="0.25">
      <c r="C60" s="154" t="s">
        <v>20</v>
      </c>
      <c r="D60" s="138">
        <f>M60/11.63</f>
        <v>0</v>
      </c>
      <c r="E60" s="138">
        <f t="shared" si="19"/>
        <v>0</v>
      </c>
      <c r="F60" s="138">
        <f t="shared" si="19"/>
        <v>0</v>
      </c>
      <c r="G60" s="138">
        <f t="shared" si="19"/>
        <v>0</v>
      </c>
      <c r="H60" s="138">
        <v>0</v>
      </c>
      <c r="I60" s="138">
        <f t="shared" si="19"/>
        <v>0</v>
      </c>
      <c r="J60" s="138">
        <f t="shared" si="19"/>
        <v>0</v>
      </c>
      <c r="K60" s="138">
        <f t="shared" si="19"/>
        <v>0</v>
      </c>
      <c r="L60" s="154" t="s">
        <v>20</v>
      </c>
      <c r="M60" s="138">
        <v>0</v>
      </c>
      <c r="N60" s="138">
        <v>0</v>
      </c>
      <c r="O60" s="138">
        <v>0</v>
      </c>
      <c r="P60" s="138">
        <v>0</v>
      </c>
      <c r="Q60" s="138">
        <v>0</v>
      </c>
      <c r="R60" s="138">
        <v>0</v>
      </c>
      <c r="S60" s="138">
        <v>0</v>
      </c>
      <c r="T60" s="136">
        <v>0</v>
      </c>
      <c r="Y60" s="182" t="s">
        <v>82</v>
      </c>
      <c r="Z60" s="185">
        <v>118.5</v>
      </c>
      <c r="AA60" s="185">
        <f t="shared" si="21"/>
        <v>4.9613580000000006</v>
      </c>
      <c r="AC60" s="182" t="s">
        <v>82</v>
      </c>
      <c r="AD60" s="185">
        <v>118.5</v>
      </c>
      <c r="AE60" s="185">
        <f t="shared" si="22"/>
        <v>4.9613580000000006</v>
      </c>
    </row>
    <row r="61" spans="1:31" x14ac:dyDescent="0.25">
      <c r="C61" s="155" t="s">
        <v>28</v>
      </c>
      <c r="D61" s="156">
        <v>5623</v>
      </c>
      <c r="E61" s="156">
        <v>6480</v>
      </c>
      <c r="F61" s="156">
        <v>6240</v>
      </c>
      <c r="G61" s="156">
        <v>6681</v>
      </c>
      <c r="H61" s="156">
        <v>6781</v>
      </c>
      <c r="I61" s="156">
        <v>6907</v>
      </c>
      <c r="J61" s="156">
        <v>6880</v>
      </c>
      <c r="K61" s="156">
        <v>7364</v>
      </c>
      <c r="Y61" s="183" t="s">
        <v>12</v>
      </c>
      <c r="Z61" s="185">
        <f>SUM(Z57:Z60)</f>
        <v>1721.0000000000002</v>
      </c>
      <c r="AA61" s="185">
        <f t="shared" si="21"/>
        <v>72.054828000000015</v>
      </c>
      <c r="AC61" s="183" t="s">
        <v>12</v>
      </c>
      <c r="AD61" s="185">
        <f>SUM(AD57:AD60)</f>
        <v>1646.3007600000001</v>
      </c>
      <c r="AE61" s="185">
        <f t="shared" si="22"/>
        <v>68.927320219680013</v>
      </c>
    </row>
    <row r="62" spans="1:31" s="24" customFormat="1" x14ac:dyDescent="0.25">
      <c r="A62" s="148"/>
      <c r="B62" s="148"/>
      <c r="C62" s="148" t="s">
        <v>43</v>
      </c>
      <c r="D62" s="149">
        <v>5423</v>
      </c>
      <c r="E62" s="149">
        <v>6251</v>
      </c>
      <c r="F62" s="149">
        <v>5962</v>
      </c>
      <c r="G62" s="149">
        <v>6365</v>
      </c>
      <c r="H62" s="149">
        <v>6427</v>
      </c>
      <c r="I62" s="149">
        <v>6517</v>
      </c>
      <c r="J62" s="149">
        <v>6470</v>
      </c>
      <c r="K62" s="157">
        <v>6937</v>
      </c>
      <c r="L62" s="148"/>
      <c r="M62" s="148"/>
      <c r="N62" s="148"/>
      <c r="O62" s="148"/>
      <c r="P62" s="148"/>
      <c r="Q62" s="148"/>
      <c r="R62" s="148"/>
      <c r="S62" s="148"/>
      <c r="T62" s="148"/>
      <c r="U62" s="148"/>
      <c r="V62" s="148"/>
      <c r="W62" s="111"/>
    </row>
    <row r="63" spans="1:31" x14ac:dyDescent="0.25">
      <c r="C63" s="154" t="s">
        <v>18</v>
      </c>
      <c r="D63" s="138">
        <v>5387</v>
      </c>
      <c r="E63" s="138">
        <v>6203</v>
      </c>
      <c r="F63" s="138">
        <v>5904</v>
      </c>
      <c r="G63" s="138">
        <v>6316</v>
      </c>
      <c r="H63" s="138">
        <v>6393</v>
      </c>
      <c r="I63" s="138">
        <v>6479</v>
      </c>
      <c r="J63" s="138">
        <v>6432</v>
      </c>
      <c r="K63" s="136">
        <v>6897</v>
      </c>
    </row>
    <row r="64" spans="1:31" x14ac:dyDescent="0.25">
      <c r="C64" s="154" t="s">
        <v>19</v>
      </c>
      <c r="D64" s="138">
        <v>20</v>
      </c>
      <c r="E64" s="138">
        <v>8</v>
      </c>
      <c r="F64" s="138">
        <v>28</v>
      </c>
      <c r="G64" s="138">
        <v>37</v>
      </c>
      <c r="H64" s="138">
        <v>34</v>
      </c>
      <c r="I64" s="138">
        <v>38</v>
      </c>
      <c r="J64" s="138">
        <v>38</v>
      </c>
      <c r="K64" s="136">
        <v>40</v>
      </c>
    </row>
    <row r="65" spans="1:23" x14ac:dyDescent="0.25">
      <c r="C65" s="154" t="s">
        <v>20</v>
      </c>
      <c r="D65" s="138">
        <v>25</v>
      </c>
      <c r="E65" s="138">
        <v>40</v>
      </c>
      <c r="F65" s="138">
        <v>30</v>
      </c>
      <c r="G65" s="138">
        <v>12</v>
      </c>
      <c r="H65" s="138">
        <v>0</v>
      </c>
      <c r="I65" s="138">
        <v>0</v>
      </c>
      <c r="J65" s="138">
        <v>0</v>
      </c>
      <c r="K65" s="136">
        <v>0</v>
      </c>
    </row>
    <row r="66" spans="1:23" x14ac:dyDescent="0.25">
      <c r="C66" s="158" t="s">
        <v>27</v>
      </c>
      <c r="D66" s="159">
        <v>150</v>
      </c>
      <c r="E66" s="159">
        <v>151.1</v>
      </c>
      <c r="F66" s="159">
        <v>213</v>
      </c>
      <c r="G66" s="159">
        <v>216</v>
      </c>
      <c r="H66" s="159">
        <v>243</v>
      </c>
      <c r="I66" s="159">
        <v>517</v>
      </c>
      <c r="J66" s="159">
        <v>519</v>
      </c>
      <c r="K66" s="159">
        <v>198</v>
      </c>
    </row>
    <row r="67" spans="1:23" s="24" customFormat="1" x14ac:dyDescent="0.25">
      <c r="A67" s="148"/>
      <c r="B67" s="148"/>
      <c r="C67" s="148" t="s">
        <v>44</v>
      </c>
      <c r="D67" s="157">
        <f>D84-D81</f>
        <v>134</v>
      </c>
      <c r="E67" s="157">
        <f>E84-E81</f>
        <v>133.9</v>
      </c>
      <c r="F67" s="157">
        <f t="shared" ref="F67:G67" si="23">F84-F81</f>
        <v>196</v>
      </c>
      <c r="G67" s="157">
        <f t="shared" si="23"/>
        <v>198</v>
      </c>
      <c r="H67" s="157">
        <f>H66-H79</f>
        <v>224</v>
      </c>
      <c r="I67" s="157">
        <f>I66-I79</f>
        <v>499</v>
      </c>
      <c r="J67" s="157">
        <f>J66-J79</f>
        <v>499.9</v>
      </c>
      <c r="K67" s="157">
        <f>K66-K79</f>
        <v>178.8</v>
      </c>
      <c r="L67" s="148"/>
      <c r="M67" s="148"/>
      <c r="N67" s="148"/>
      <c r="O67" s="148"/>
      <c r="P67" s="148"/>
      <c r="Q67" s="148"/>
      <c r="R67" s="148"/>
      <c r="S67" s="148"/>
      <c r="T67" s="148"/>
      <c r="U67" s="148"/>
      <c r="V67" s="148"/>
      <c r="W67" s="111"/>
    </row>
    <row r="68" spans="1:23" x14ac:dyDescent="0.25">
      <c r="C68" s="154" t="s">
        <v>18</v>
      </c>
      <c r="D68" s="136">
        <v>0</v>
      </c>
      <c r="E68" s="136">
        <v>0</v>
      </c>
      <c r="F68" s="138">
        <v>0</v>
      </c>
      <c r="G68" s="138">
        <v>0</v>
      </c>
      <c r="H68" s="138">
        <v>0</v>
      </c>
      <c r="I68" s="138">
        <v>0</v>
      </c>
      <c r="J68" s="138">
        <v>0</v>
      </c>
      <c r="K68" s="138">
        <v>0</v>
      </c>
    </row>
    <row r="69" spans="1:23" x14ac:dyDescent="0.25">
      <c r="C69" s="154" t="s">
        <v>19</v>
      </c>
      <c r="D69" s="136">
        <f>D82</f>
        <v>0</v>
      </c>
      <c r="E69" s="136">
        <f>E82</f>
        <v>0</v>
      </c>
      <c r="F69" s="138">
        <v>0.1</v>
      </c>
      <c r="G69" s="138">
        <v>0.3</v>
      </c>
      <c r="H69" s="138">
        <v>2</v>
      </c>
      <c r="I69" s="138">
        <v>1.9</v>
      </c>
      <c r="J69" s="138">
        <v>2</v>
      </c>
      <c r="K69" s="138">
        <v>1.9</v>
      </c>
    </row>
    <row r="70" spans="1:23" x14ac:dyDescent="0.25">
      <c r="C70" s="154" t="s">
        <v>20</v>
      </c>
      <c r="D70" s="136">
        <f>D72+D75</f>
        <v>131.5</v>
      </c>
      <c r="E70" s="136">
        <f>E72+E75</f>
        <v>131.5</v>
      </c>
      <c r="F70" s="138">
        <f t="shared" ref="F70:G70" si="24">F72+F75</f>
        <v>196</v>
      </c>
      <c r="G70" s="138">
        <f t="shared" si="24"/>
        <v>198</v>
      </c>
      <c r="H70" s="138">
        <f>H72+H75</f>
        <v>223</v>
      </c>
      <c r="I70" s="138">
        <f>I72+I75</f>
        <v>498</v>
      </c>
      <c r="J70" s="138">
        <f>J72+J75</f>
        <v>498</v>
      </c>
      <c r="K70" s="138">
        <f>K72+K75</f>
        <v>177</v>
      </c>
    </row>
    <row r="71" spans="1:23" x14ac:dyDescent="0.25">
      <c r="D71" s="160">
        <v>2009</v>
      </c>
      <c r="E71" s="160">
        <v>2010</v>
      </c>
      <c r="F71" s="160">
        <v>2011</v>
      </c>
      <c r="G71" s="160">
        <v>2012</v>
      </c>
      <c r="H71" s="160">
        <v>2013</v>
      </c>
      <c r="I71" s="160">
        <v>2014</v>
      </c>
      <c r="J71" s="161" t="s">
        <v>33</v>
      </c>
      <c r="K71" s="161" t="s">
        <v>26</v>
      </c>
    </row>
    <row r="72" spans="1:23" x14ac:dyDescent="0.25">
      <c r="B72" s="162" t="s">
        <v>1</v>
      </c>
      <c r="C72" s="163"/>
      <c r="D72" s="164">
        <v>75.3</v>
      </c>
      <c r="E72" s="164">
        <v>71.5</v>
      </c>
      <c r="F72" s="164">
        <v>88</v>
      </c>
      <c r="G72" s="164">
        <v>90</v>
      </c>
      <c r="H72" s="164">
        <v>66</v>
      </c>
      <c r="I72" s="164">
        <v>70</v>
      </c>
      <c r="J72" s="164">
        <v>66</v>
      </c>
      <c r="K72" s="164">
        <v>68</v>
      </c>
    </row>
    <row r="73" spans="1:23" x14ac:dyDescent="0.25">
      <c r="B73" s="165"/>
      <c r="C73" s="166" t="s">
        <v>2</v>
      </c>
      <c r="D73" s="167">
        <v>0</v>
      </c>
      <c r="E73" s="167">
        <v>0</v>
      </c>
      <c r="F73" s="167">
        <v>0.5</v>
      </c>
      <c r="G73" s="167">
        <v>10</v>
      </c>
      <c r="H73" s="167" t="s">
        <v>15</v>
      </c>
      <c r="I73" s="167" t="s">
        <v>15</v>
      </c>
      <c r="J73" s="167" t="s">
        <v>15</v>
      </c>
      <c r="K73" s="167" t="s">
        <v>15</v>
      </c>
    </row>
    <row r="74" spans="1:23" x14ac:dyDescent="0.25">
      <c r="B74" s="165"/>
      <c r="C74" s="166" t="s">
        <v>3</v>
      </c>
      <c r="D74" s="167">
        <v>75.3</v>
      </c>
      <c r="E74" s="167">
        <v>71.5</v>
      </c>
      <c r="F74" s="167" t="s">
        <v>15</v>
      </c>
      <c r="G74" s="167" t="s">
        <v>15</v>
      </c>
      <c r="H74" s="167" t="s">
        <v>15</v>
      </c>
      <c r="I74" s="167" t="s">
        <v>15</v>
      </c>
      <c r="J74" s="167" t="s">
        <v>15</v>
      </c>
      <c r="K74" s="167" t="s">
        <v>15</v>
      </c>
    </row>
    <row r="75" spans="1:23" x14ac:dyDescent="0.25">
      <c r="B75" s="162" t="s">
        <v>0</v>
      </c>
      <c r="C75" s="163"/>
      <c r="D75" s="164">
        <v>56.2</v>
      </c>
      <c r="E75" s="164">
        <v>60</v>
      </c>
      <c r="F75" s="164">
        <v>108</v>
      </c>
      <c r="G75" s="164">
        <v>108</v>
      </c>
      <c r="H75" s="164">
        <v>157</v>
      </c>
      <c r="I75" s="164">
        <v>428</v>
      </c>
      <c r="J75" s="164">
        <v>432</v>
      </c>
      <c r="K75" s="164">
        <v>109</v>
      </c>
    </row>
    <row r="76" spans="1:23" x14ac:dyDescent="0.25">
      <c r="B76" s="165"/>
      <c r="C76" s="166" t="s">
        <v>8</v>
      </c>
      <c r="D76" s="167">
        <v>0</v>
      </c>
      <c r="E76" s="167">
        <v>0</v>
      </c>
      <c r="F76" s="167">
        <v>51.5</v>
      </c>
      <c r="G76" s="167">
        <v>95</v>
      </c>
      <c r="H76" s="167" t="s">
        <v>15</v>
      </c>
      <c r="I76" s="167" t="s">
        <v>15</v>
      </c>
      <c r="J76" s="167" t="s">
        <v>15</v>
      </c>
      <c r="K76" s="167" t="s">
        <v>15</v>
      </c>
    </row>
    <row r="77" spans="1:23" x14ac:dyDescent="0.25">
      <c r="B77" s="165"/>
      <c r="C77" s="166" t="s">
        <v>9</v>
      </c>
      <c r="D77" s="167">
        <v>1.7</v>
      </c>
      <c r="E77" s="167">
        <v>3.7</v>
      </c>
      <c r="F77" s="167" t="s">
        <v>15</v>
      </c>
      <c r="G77" s="167" t="s">
        <v>15</v>
      </c>
      <c r="H77" s="167" t="s">
        <v>15</v>
      </c>
      <c r="I77" s="167" t="s">
        <v>15</v>
      </c>
      <c r="J77" s="167" t="s">
        <v>15</v>
      </c>
      <c r="K77" s="167" t="s">
        <v>15</v>
      </c>
    </row>
    <row r="78" spans="1:23" x14ac:dyDescent="0.25">
      <c r="B78" s="168" t="s">
        <v>4</v>
      </c>
      <c r="C78" s="169"/>
      <c r="D78" s="164"/>
      <c r="E78" s="164"/>
      <c r="F78" s="164">
        <v>0</v>
      </c>
      <c r="G78" s="164">
        <v>0</v>
      </c>
      <c r="H78" s="164">
        <v>0</v>
      </c>
      <c r="I78" s="164">
        <v>0</v>
      </c>
      <c r="J78" s="164">
        <v>0</v>
      </c>
      <c r="K78" s="164">
        <v>0</v>
      </c>
    </row>
    <row r="79" spans="1:23" x14ac:dyDescent="0.25">
      <c r="B79" s="162" t="s">
        <v>5</v>
      </c>
      <c r="C79" s="163"/>
      <c r="D79" s="164"/>
      <c r="E79" s="164"/>
      <c r="F79" s="164">
        <v>17</v>
      </c>
      <c r="G79" s="164">
        <v>18</v>
      </c>
      <c r="H79" s="164">
        <v>19</v>
      </c>
      <c r="I79" s="164">
        <v>18</v>
      </c>
      <c r="J79" s="164">
        <v>19.100000000000001</v>
      </c>
      <c r="K79" s="164">
        <v>19.2</v>
      </c>
    </row>
    <row r="80" spans="1:23" x14ac:dyDescent="0.25">
      <c r="B80" s="165"/>
      <c r="C80" s="166" t="s">
        <v>7</v>
      </c>
      <c r="D80" s="167"/>
      <c r="E80" s="167"/>
      <c r="F80" s="167">
        <v>0</v>
      </c>
      <c r="G80" s="167">
        <v>0</v>
      </c>
      <c r="H80" s="167">
        <v>0</v>
      </c>
      <c r="I80" s="167">
        <v>0</v>
      </c>
      <c r="J80" s="167">
        <v>0.1</v>
      </c>
      <c r="K80" s="167">
        <v>0.2</v>
      </c>
    </row>
    <row r="81" spans="2:20" x14ac:dyDescent="0.25">
      <c r="B81" s="170"/>
      <c r="C81" s="171" t="s">
        <v>6</v>
      </c>
      <c r="D81" s="167">
        <v>16</v>
      </c>
      <c r="E81" s="167">
        <v>17.2</v>
      </c>
      <c r="F81" s="167">
        <v>17</v>
      </c>
      <c r="G81" s="167">
        <v>18</v>
      </c>
      <c r="H81" s="167">
        <v>19</v>
      </c>
      <c r="I81" s="167">
        <v>18</v>
      </c>
      <c r="J81" s="167">
        <v>19</v>
      </c>
      <c r="K81" s="167">
        <v>19</v>
      </c>
    </row>
    <row r="82" spans="2:20" x14ac:dyDescent="0.25">
      <c r="B82" s="172" t="s">
        <v>10</v>
      </c>
      <c r="C82" s="173"/>
      <c r="D82" s="174"/>
      <c r="E82" s="174"/>
      <c r="F82" s="174" t="s">
        <v>37</v>
      </c>
      <c r="G82" s="174" t="s">
        <v>34</v>
      </c>
      <c r="H82" s="174" t="s">
        <v>36</v>
      </c>
      <c r="I82" s="174" t="s">
        <v>35</v>
      </c>
      <c r="J82" s="174" t="s">
        <v>16</v>
      </c>
      <c r="K82" s="174" t="s">
        <v>17</v>
      </c>
    </row>
    <row r="83" spans="2:20" x14ac:dyDescent="0.25">
      <c r="B83" s="170"/>
      <c r="C83" s="171" t="s">
        <v>11</v>
      </c>
      <c r="D83" s="167"/>
      <c r="E83" s="167"/>
      <c r="F83" s="167" t="s">
        <v>15</v>
      </c>
      <c r="G83" s="167" t="s">
        <v>15</v>
      </c>
      <c r="H83" s="167" t="s">
        <v>15</v>
      </c>
      <c r="I83" s="167" t="s">
        <v>15</v>
      </c>
      <c r="J83" s="167" t="s">
        <v>15</v>
      </c>
      <c r="K83" s="167" t="s">
        <v>15</v>
      </c>
    </row>
    <row r="84" spans="2:20" x14ac:dyDescent="0.25">
      <c r="B84" s="175" t="s">
        <v>12</v>
      </c>
      <c r="C84" s="176"/>
      <c r="D84" s="164">
        <v>150</v>
      </c>
      <c r="E84" s="164">
        <v>151.1</v>
      </c>
      <c r="F84" s="164">
        <v>213</v>
      </c>
      <c r="G84" s="164">
        <v>216</v>
      </c>
      <c r="H84" s="164">
        <v>243</v>
      </c>
      <c r="I84" s="164">
        <v>517</v>
      </c>
      <c r="J84" s="164">
        <v>519</v>
      </c>
      <c r="K84" s="164">
        <v>198</v>
      </c>
    </row>
    <row r="87" spans="2:20" ht="18.75" x14ac:dyDescent="0.3">
      <c r="C87" s="131" t="s">
        <v>48</v>
      </c>
      <c r="F87" s="138"/>
      <c r="G87" s="138"/>
    </row>
    <row r="88" spans="2:20" x14ac:dyDescent="0.25">
      <c r="C88" s="145" t="s">
        <v>76</v>
      </c>
      <c r="D88" s="146"/>
      <c r="E88" s="146"/>
      <c r="F88" s="146">
        <v>0.95499999999999996</v>
      </c>
      <c r="G88" s="146">
        <v>0.96</v>
      </c>
      <c r="H88" s="146"/>
      <c r="I88" s="146"/>
      <c r="J88" s="146">
        <v>0.63380000000000003</v>
      </c>
      <c r="K88" s="146">
        <v>0.71060000000000001</v>
      </c>
    </row>
    <row r="89" spans="2:20" x14ac:dyDescent="0.25">
      <c r="C89" s="145" t="s">
        <v>77</v>
      </c>
      <c r="D89" s="146"/>
      <c r="E89" s="146"/>
      <c r="F89" s="146">
        <v>1</v>
      </c>
      <c r="G89" s="146">
        <v>1</v>
      </c>
      <c r="H89" s="146"/>
      <c r="I89" s="146"/>
      <c r="J89" s="146">
        <v>0.93110000000000004</v>
      </c>
      <c r="K89" s="146">
        <v>0.95309999999999995</v>
      </c>
    </row>
    <row r="90" spans="2:20" x14ac:dyDescent="0.25">
      <c r="C90" s="145" t="s">
        <v>78</v>
      </c>
      <c r="D90" s="146"/>
      <c r="E90" s="146"/>
      <c r="F90" s="146">
        <v>8.0000000000000002E-3</v>
      </c>
      <c r="G90" s="146">
        <v>8.9999999999999993E-3</v>
      </c>
      <c r="H90" s="146"/>
      <c r="I90" s="146"/>
      <c r="J90" s="146">
        <v>6.3700000000000007E-2</v>
      </c>
      <c r="K90" s="146">
        <v>6.8400000000000002E-2</v>
      </c>
    </row>
    <row r="91" spans="2:20" x14ac:dyDescent="0.25">
      <c r="C91" s="145" t="s">
        <v>75</v>
      </c>
      <c r="D91" s="146"/>
      <c r="E91" s="146"/>
      <c r="F91" s="146">
        <v>0.75700000000000001</v>
      </c>
      <c r="G91" s="146">
        <v>0.76</v>
      </c>
      <c r="H91" s="146"/>
      <c r="I91" s="146"/>
      <c r="J91" s="146">
        <v>0.70199999999999996</v>
      </c>
      <c r="K91" s="146">
        <v>0.72599999999999998</v>
      </c>
    </row>
    <row r="92" spans="2:20" x14ac:dyDescent="0.25">
      <c r="B92" s="114" t="s">
        <v>39</v>
      </c>
      <c r="D92" s="122">
        <v>2009</v>
      </c>
      <c r="E92" s="122">
        <v>2010</v>
      </c>
      <c r="F92" s="122">
        <v>2011</v>
      </c>
      <c r="G92" s="122">
        <v>2012</v>
      </c>
      <c r="H92" s="122">
        <v>2013</v>
      </c>
      <c r="I92" s="122">
        <v>2014</v>
      </c>
      <c r="J92" s="122">
        <v>2015</v>
      </c>
      <c r="K92" s="122">
        <v>2016</v>
      </c>
      <c r="M92" s="122">
        <v>2009</v>
      </c>
      <c r="N92" s="122">
        <v>2010</v>
      </c>
      <c r="O92" s="122">
        <v>2011</v>
      </c>
      <c r="P92" s="122">
        <v>2012</v>
      </c>
      <c r="Q92" s="122">
        <v>2013</v>
      </c>
      <c r="R92" s="122">
        <v>2014</v>
      </c>
      <c r="S92" s="122">
        <v>2015</v>
      </c>
      <c r="T92" s="122">
        <v>2016</v>
      </c>
    </row>
    <row r="93" spans="2:20" x14ac:dyDescent="0.25">
      <c r="B93" s="148"/>
      <c r="C93" s="148" t="s">
        <v>22</v>
      </c>
      <c r="D93" s="149"/>
      <c r="E93" s="149"/>
      <c r="F93" s="149">
        <v>2196</v>
      </c>
      <c r="G93" s="149">
        <v>2235</v>
      </c>
      <c r="H93" s="149"/>
      <c r="I93" s="149"/>
      <c r="J93" s="149">
        <v>2020.7</v>
      </c>
      <c r="K93" s="149">
        <v>2422.5</v>
      </c>
      <c r="L93" s="148"/>
      <c r="M93" s="148"/>
      <c r="N93" s="148"/>
      <c r="O93" s="148"/>
      <c r="P93" s="148"/>
      <c r="Q93" s="148"/>
      <c r="R93" s="148"/>
      <c r="S93" s="148"/>
      <c r="T93" s="148"/>
    </row>
    <row r="94" spans="2:20" x14ac:dyDescent="0.25">
      <c r="C94" s="114" t="s">
        <v>23</v>
      </c>
      <c r="D94" s="138"/>
      <c r="E94" s="138"/>
      <c r="F94" s="138">
        <v>715</v>
      </c>
      <c r="G94" s="138">
        <v>724</v>
      </c>
      <c r="H94" s="138"/>
      <c r="I94" s="138"/>
      <c r="J94" s="138">
        <v>700.2</v>
      </c>
      <c r="K94" s="138">
        <v>886</v>
      </c>
    </row>
    <row r="95" spans="2:20" x14ac:dyDescent="0.25">
      <c r="C95" s="114" t="s">
        <v>24</v>
      </c>
      <c r="D95" s="138"/>
      <c r="E95" s="138"/>
      <c r="F95" s="138">
        <v>1480</v>
      </c>
      <c r="G95" s="138">
        <v>1509</v>
      </c>
      <c r="H95" s="138"/>
      <c r="I95" s="138"/>
      <c r="J95" s="138">
        <v>1503.5</v>
      </c>
      <c r="K95" s="138">
        <v>1518.1</v>
      </c>
    </row>
    <row r="96" spans="2:20" x14ac:dyDescent="0.25">
      <c r="C96" s="114" t="s">
        <v>25</v>
      </c>
      <c r="D96" s="138"/>
      <c r="E96" s="138"/>
      <c r="F96" s="138">
        <v>2</v>
      </c>
      <c r="G96" s="138">
        <v>2</v>
      </c>
      <c r="H96" s="138"/>
      <c r="I96" s="138"/>
      <c r="J96" s="138">
        <v>17</v>
      </c>
      <c r="K96" s="138">
        <v>18.5</v>
      </c>
    </row>
    <row r="97" spans="2:20" x14ac:dyDescent="0.25">
      <c r="C97" s="122" t="s">
        <v>38</v>
      </c>
      <c r="D97" s="150">
        <f>M97/11.63</f>
        <v>0</v>
      </c>
      <c r="E97" s="150">
        <f t="shared" ref="E97:E101" si="25">N97/11.63</f>
        <v>0</v>
      </c>
      <c r="F97" s="150">
        <f t="shared" ref="F97:F101" si="26">O97/11.63</f>
        <v>1479.6474634565777</v>
      </c>
      <c r="G97" s="150">
        <f t="shared" ref="G97:G101" si="27">P97/11.63</f>
        <v>1508.6930352536542</v>
      </c>
      <c r="H97" s="150">
        <f t="shared" ref="H97:H100" si="28">Q97/11.63</f>
        <v>0</v>
      </c>
      <c r="I97" s="150">
        <f t="shared" ref="I97:I101" si="29">R97/11.63</f>
        <v>0</v>
      </c>
      <c r="J97" s="150">
        <f t="shared" ref="J97:J101" si="30">S97/11.63</f>
        <v>1505.1590713671537</v>
      </c>
      <c r="K97" s="150">
        <f t="shared" ref="K97:K101" si="31">T97/11.63</f>
        <v>1520.1203783319002</v>
      </c>
      <c r="L97" s="122" t="s">
        <v>29</v>
      </c>
      <c r="M97" s="150"/>
      <c r="N97" s="150"/>
      <c r="O97" s="150">
        <v>17208.3</v>
      </c>
      <c r="P97" s="150">
        <v>17546.099999999999</v>
      </c>
      <c r="Q97" s="150"/>
      <c r="R97" s="150"/>
      <c r="S97" s="150">
        <f>12491+5003+11</f>
        <v>17505</v>
      </c>
      <c r="T97" s="150">
        <f>12603+5067+9</f>
        <v>17679</v>
      </c>
    </row>
    <row r="98" spans="2:20" x14ac:dyDescent="0.25">
      <c r="B98" s="148"/>
      <c r="C98" s="148" t="s">
        <v>42</v>
      </c>
      <c r="D98" s="149">
        <f>M98/11.63</f>
        <v>0</v>
      </c>
      <c r="E98" s="149">
        <f t="shared" si="25"/>
        <v>0</v>
      </c>
      <c r="F98" s="149">
        <f t="shared" si="26"/>
        <v>0</v>
      </c>
      <c r="G98" s="149">
        <f t="shared" si="27"/>
        <v>0</v>
      </c>
      <c r="H98" s="149">
        <f t="shared" si="28"/>
        <v>0</v>
      </c>
      <c r="I98" s="149">
        <f t="shared" si="29"/>
        <v>0</v>
      </c>
      <c r="J98" s="149">
        <f t="shared" si="30"/>
        <v>0</v>
      </c>
      <c r="K98" s="149">
        <f t="shared" si="31"/>
        <v>0</v>
      </c>
      <c r="L98" s="148" t="s">
        <v>32</v>
      </c>
      <c r="M98" s="149"/>
      <c r="N98" s="149"/>
      <c r="O98" s="149">
        <v>0</v>
      </c>
      <c r="P98" s="149">
        <v>0</v>
      </c>
      <c r="Q98" s="149"/>
      <c r="R98" s="149"/>
      <c r="S98" s="149">
        <v>0</v>
      </c>
      <c r="T98" s="149">
        <v>0</v>
      </c>
    </row>
    <row r="99" spans="2:20" x14ac:dyDescent="0.25">
      <c r="C99" s="154" t="s">
        <v>18</v>
      </c>
      <c r="D99" s="138">
        <f>M99/11.63</f>
        <v>0</v>
      </c>
      <c r="E99" s="138">
        <f t="shared" si="25"/>
        <v>0</v>
      </c>
      <c r="F99" s="138">
        <f t="shared" si="26"/>
        <v>0</v>
      </c>
      <c r="G99" s="138">
        <f t="shared" si="27"/>
        <v>0</v>
      </c>
      <c r="H99" s="138">
        <f t="shared" si="28"/>
        <v>0</v>
      </c>
      <c r="I99" s="138">
        <f t="shared" si="29"/>
        <v>0</v>
      </c>
      <c r="J99" s="138">
        <f t="shared" si="30"/>
        <v>0</v>
      </c>
      <c r="K99" s="138">
        <f t="shared" si="31"/>
        <v>0</v>
      </c>
      <c r="L99" s="154" t="s">
        <v>18</v>
      </c>
      <c r="M99" s="138"/>
      <c r="N99" s="138"/>
      <c r="O99" s="138">
        <v>0</v>
      </c>
      <c r="P99" s="138">
        <v>0</v>
      </c>
      <c r="Q99" s="138"/>
      <c r="R99" s="138"/>
      <c r="S99" s="138">
        <v>0</v>
      </c>
      <c r="T99" s="138">
        <v>0</v>
      </c>
    </row>
    <row r="100" spans="2:20" x14ac:dyDescent="0.25">
      <c r="C100" s="154" t="s">
        <v>19</v>
      </c>
      <c r="D100" s="138">
        <f>M100/11.63</f>
        <v>0</v>
      </c>
      <c r="E100" s="138">
        <f t="shared" si="25"/>
        <v>0</v>
      </c>
      <c r="F100" s="138">
        <f t="shared" si="26"/>
        <v>0</v>
      </c>
      <c r="G100" s="138">
        <f t="shared" si="27"/>
        <v>0</v>
      </c>
      <c r="H100" s="138">
        <f t="shared" si="28"/>
        <v>0</v>
      </c>
      <c r="I100" s="138">
        <f t="shared" si="29"/>
        <v>0</v>
      </c>
      <c r="J100" s="138">
        <f t="shared" si="30"/>
        <v>0</v>
      </c>
      <c r="K100" s="138">
        <f t="shared" si="31"/>
        <v>0</v>
      </c>
      <c r="L100" s="154" t="s">
        <v>19</v>
      </c>
      <c r="M100" s="138"/>
      <c r="N100" s="138"/>
      <c r="O100" s="138">
        <v>0</v>
      </c>
      <c r="P100" s="138">
        <v>0</v>
      </c>
      <c r="Q100" s="138"/>
      <c r="R100" s="138"/>
      <c r="S100" s="138">
        <v>0</v>
      </c>
      <c r="T100" s="138">
        <v>0</v>
      </c>
    </row>
    <row r="101" spans="2:20" x14ac:dyDescent="0.25">
      <c r="C101" s="154" t="s">
        <v>20</v>
      </c>
      <c r="D101" s="138">
        <f>M101/11.63</f>
        <v>0</v>
      </c>
      <c r="E101" s="138">
        <f t="shared" si="25"/>
        <v>0</v>
      </c>
      <c r="F101" s="138">
        <f t="shared" si="26"/>
        <v>0</v>
      </c>
      <c r="G101" s="138">
        <f t="shared" si="27"/>
        <v>0</v>
      </c>
      <c r="H101" s="138">
        <v>0</v>
      </c>
      <c r="I101" s="138">
        <f t="shared" si="29"/>
        <v>0</v>
      </c>
      <c r="J101" s="138">
        <f t="shared" si="30"/>
        <v>0</v>
      </c>
      <c r="K101" s="138">
        <f t="shared" si="31"/>
        <v>0</v>
      </c>
      <c r="L101" s="154" t="s">
        <v>20</v>
      </c>
      <c r="M101" s="138"/>
      <c r="N101" s="138"/>
      <c r="O101" s="138">
        <v>0</v>
      </c>
      <c r="P101" s="138">
        <v>0</v>
      </c>
      <c r="Q101" s="138"/>
      <c r="R101" s="138"/>
      <c r="S101" s="138">
        <v>0</v>
      </c>
      <c r="T101" s="138">
        <v>0</v>
      </c>
    </row>
    <row r="102" spans="2:20" x14ac:dyDescent="0.25">
      <c r="C102" s="155" t="s">
        <v>28</v>
      </c>
      <c r="D102" s="156"/>
      <c r="E102" s="156"/>
      <c r="F102" s="156">
        <v>715</v>
      </c>
      <c r="G102" s="156">
        <v>724</v>
      </c>
      <c r="H102" s="156"/>
      <c r="I102" s="156"/>
      <c r="J102" s="156">
        <v>700.2</v>
      </c>
      <c r="K102" s="156">
        <v>886</v>
      </c>
    </row>
    <row r="103" spans="2:20" x14ac:dyDescent="0.25">
      <c r="B103" s="148"/>
      <c r="C103" s="148" t="s">
        <v>43</v>
      </c>
      <c r="D103" s="149"/>
      <c r="E103" s="149"/>
      <c r="F103" s="149">
        <v>0</v>
      </c>
      <c r="G103" s="149">
        <v>0</v>
      </c>
      <c r="H103" s="149"/>
      <c r="I103" s="149"/>
      <c r="J103" s="138">
        <v>0.6</v>
      </c>
      <c r="K103" s="136">
        <v>1.4</v>
      </c>
      <c r="L103" s="148"/>
      <c r="M103" s="148"/>
      <c r="N103" s="148"/>
      <c r="O103" s="148"/>
      <c r="P103" s="148"/>
      <c r="Q103" s="148"/>
      <c r="R103" s="148"/>
      <c r="S103" s="148"/>
      <c r="T103" s="148"/>
    </row>
    <row r="104" spans="2:20" x14ac:dyDescent="0.25">
      <c r="C104" s="154" t="s">
        <v>18</v>
      </c>
      <c r="D104" s="138"/>
      <c r="E104" s="138"/>
      <c r="F104" s="138">
        <v>0</v>
      </c>
      <c r="G104" s="138">
        <v>0</v>
      </c>
      <c r="H104" s="138"/>
      <c r="I104" s="138"/>
      <c r="J104" s="138">
        <v>0.6</v>
      </c>
      <c r="K104" s="136">
        <v>1.4</v>
      </c>
    </row>
    <row r="105" spans="2:20" x14ac:dyDescent="0.25">
      <c r="C105" s="154" t="s">
        <v>19</v>
      </c>
      <c r="D105" s="138"/>
      <c r="E105" s="138"/>
      <c r="F105" s="138">
        <v>0</v>
      </c>
      <c r="G105" s="138">
        <v>0</v>
      </c>
      <c r="H105" s="138"/>
      <c r="I105" s="138"/>
      <c r="J105" s="138">
        <v>0</v>
      </c>
      <c r="K105" s="136">
        <v>0</v>
      </c>
    </row>
    <row r="106" spans="2:20" x14ac:dyDescent="0.25">
      <c r="C106" s="154" t="s">
        <v>20</v>
      </c>
      <c r="D106" s="138"/>
      <c r="E106" s="138"/>
      <c r="F106" s="138">
        <v>0</v>
      </c>
      <c r="G106" s="138">
        <v>0</v>
      </c>
      <c r="H106" s="138"/>
      <c r="I106" s="138"/>
      <c r="J106" s="138">
        <v>0</v>
      </c>
      <c r="K106" s="136">
        <v>0</v>
      </c>
    </row>
    <row r="107" spans="2:20" x14ac:dyDescent="0.25">
      <c r="C107" s="158" t="s">
        <v>27</v>
      </c>
      <c r="D107" s="159">
        <f t="shared" ref="D107:I107" si="32">D125</f>
        <v>0</v>
      </c>
      <c r="E107" s="159">
        <f t="shared" si="32"/>
        <v>0</v>
      </c>
      <c r="F107" s="159">
        <f t="shared" si="32"/>
        <v>1.7</v>
      </c>
      <c r="G107" s="159">
        <f t="shared" si="32"/>
        <v>2.5</v>
      </c>
      <c r="H107" s="159">
        <f t="shared" si="32"/>
        <v>0</v>
      </c>
      <c r="I107" s="159">
        <f t="shared" si="32"/>
        <v>0</v>
      </c>
      <c r="J107" s="159">
        <f>J125</f>
        <v>17.07</v>
      </c>
      <c r="K107" s="159">
        <f>K125</f>
        <v>18.529999999999998</v>
      </c>
    </row>
    <row r="108" spans="2:20" x14ac:dyDescent="0.25">
      <c r="B108" s="148"/>
      <c r="C108" s="148" t="s">
        <v>44</v>
      </c>
      <c r="D108" s="157">
        <f>D125-D122</f>
        <v>0</v>
      </c>
      <c r="E108" s="157">
        <f>E125-E122</f>
        <v>0</v>
      </c>
      <c r="F108" s="157">
        <f t="shared" ref="F108:G108" si="33">F125-F122</f>
        <v>1.7</v>
      </c>
      <c r="G108" s="157">
        <f t="shared" si="33"/>
        <v>2.5</v>
      </c>
      <c r="H108" s="157">
        <f>H107-H120</f>
        <v>0</v>
      </c>
      <c r="I108" s="157">
        <f>I107-I120</f>
        <v>0</v>
      </c>
      <c r="J108" s="157">
        <f>J109+J110+J111</f>
        <v>17.09</v>
      </c>
      <c r="K108" s="157">
        <f>K107-K120</f>
        <v>16.38</v>
      </c>
      <c r="L108" s="148"/>
      <c r="M108" s="148"/>
      <c r="N108" s="148"/>
      <c r="O108" s="148"/>
      <c r="P108" s="148"/>
      <c r="Q108" s="148"/>
      <c r="R108" s="148"/>
      <c r="S108" s="148"/>
      <c r="T108" s="148"/>
    </row>
    <row r="109" spans="2:20" x14ac:dyDescent="0.25">
      <c r="C109" s="154" t="s">
        <v>18</v>
      </c>
      <c r="D109" s="136">
        <v>0</v>
      </c>
      <c r="E109" s="136">
        <v>0</v>
      </c>
      <c r="F109" s="138">
        <v>0</v>
      </c>
      <c r="G109" s="138">
        <v>0</v>
      </c>
      <c r="H109" s="138">
        <v>0</v>
      </c>
      <c r="I109" s="138">
        <v>0</v>
      </c>
      <c r="J109" s="138">
        <v>0</v>
      </c>
      <c r="K109" s="138">
        <v>0</v>
      </c>
    </row>
    <row r="110" spans="2:20" x14ac:dyDescent="0.25">
      <c r="C110" s="154" t="s">
        <v>19</v>
      </c>
      <c r="D110" s="136">
        <f>D123</f>
        <v>0</v>
      </c>
      <c r="E110" s="136">
        <f>E123</f>
        <v>0</v>
      </c>
      <c r="F110" s="136">
        <f t="shared" ref="F110:I110" si="34">F123</f>
        <v>1.7</v>
      </c>
      <c r="G110" s="136">
        <f t="shared" si="34"/>
        <v>2.2999999999999998</v>
      </c>
      <c r="H110" s="136">
        <f t="shared" si="34"/>
        <v>0</v>
      </c>
      <c r="I110" s="136">
        <f t="shared" si="34"/>
        <v>0</v>
      </c>
      <c r="J110" s="136">
        <v>1.65</v>
      </c>
      <c r="K110" s="136">
        <v>1.65</v>
      </c>
    </row>
    <row r="111" spans="2:20" x14ac:dyDescent="0.25">
      <c r="C111" s="154" t="s">
        <v>20</v>
      </c>
      <c r="D111" s="136">
        <f>D113+D116</f>
        <v>0</v>
      </c>
      <c r="E111" s="136">
        <f>E113+E116</f>
        <v>0</v>
      </c>
      <c r="F111" s="138">
        <f t="shared" ref="F111:H111" si="35">F113+F116</f>
        <v>0</v>
      </c>
      <c r="G111" s="138">
        <f t="shared" si="35"/>
        <v>0.2</v>
      </c>
      <c r="H111" s="138">
        <f t="shared" si="35"/>
        <v>0</v>
      </c>
      <c r="I111" s="138">
        <f>I113+I116</f>
        <v>0</v>
      </c>
      <c r="J111" s="138">
        <f t="shared" ref="J111" si="36">J113+J116</f>
        <v>15.44</v>
      </c>
      <c r="K111" s="138">
        <f t="shared" ref="K111" si="37">K113+K116</f>
        <v>16.38</v>
      </c>
    </row>
    <row r="112" spans="2:20" x14ac:dyDescent="0.25">
      <c r="D112" s="160">
        <v>2009</v>
      </c>
      <c r="E112" s="160">
        <v>2010</v>
      </c>
      <c r="F112" s="160">
        <v>2011</v>
      </c>
      <c r="G112" s="160">
        <v>2012</v>
      </c>
      <c r="H112" s="160">
        <v>2013</v>
      </c>
      <c r="I112" s="160">
        <v>2014</v>
      </c>
      <c r="J112" s="160">
        <v>2015</v>
      </c>
      <c r="K112" s="160">
        <v>2016</v>
      </c>
    </row>
    <row r="113" spans="2:11" x14ac:dyDescent="0.25">
      <c r="B113" s="162" t="s">
        <v>1</v>
      </c>
      <c r="C113" s="163"/>
      <c r="D113" s="164"/>
      <c r="E113" s="164"/>
      <c r="F113" s="164"/>
      <c r="G113" s="164"/>
      <c r="H113" s="164"/>
      <c r="I113" s="164"/>
      <c r="J113" s="177">
        <v>15.44</v>
      </c>
      <c r="K113" s="177">
        <v>16.38</v>
      </c>
    </row>
    <row r="114" spans="2:11" x14ac:dyDescent="0.25">
      <c r="B114" s="165"/>
      <c r="C114" s="166" t="s">
        <v>2</v>
      </c>
      <c r="D114" s="167"/>
      <c r="E114" s="167"/>
      <c r="F114" s="167"/>
      <c r="G114" s="167"/>
      <c r="H114" s="167"/>
      <c r="I114" s="167"/>
      <c r="J114" s="177"/>
      <c r="K114" s="177"/>
    </row>
    <row r="115" spans="2:11" x14ac:dyDescent="0.25">
      <c r="B115" s="165"/>
      <c r="C115" s="166" t="s">
        <v>3</v>
      </c>
      <c r="D115" s="167"/>
      <c r="E115" s="167"/>
      <c r="F115" s="167"/>
      <c r="G115" s="167"/>
      <c r="H115" s="167"/>
      <c r="I115" s="167"/>
      <c r="J115" s="177"/>
      <c r="K115" s="177"/>
    </row>
    <row r="116" spans="2:11" x14ac:dyDescent="0.25">
      <c r="B116" s="162" t="s">
        <v>0</v>
      </c>
      <c r="C116" s="163"/>
      <c r="D116" s="164"/>
      <c r="E116" s="164"/>
      <c r="F116" s="164">
        <v>0</v>
      </c>
      <c r="G116" s="164">
        <v>0.2</v>
      </c>
      <c r="H116" s="164"/>
      <c r="I116" s="164"/>
      <c r="J116" s="177"/>
      <c r="K116" s="177"/>
    </row>
    <row r="117" spans="2:11" x14ac:dyDescent="0.25">
      <c r="B117" s="165"/>
      <c r="C117" s="166" t="s">
        <v>8</v>
      </c>
      <c r="D117" s="167"/>
      <c r="E117" s="167"/>
      <c r="F117" s="167">
        <v>0</v>
      </c>
      <c r="G117" s="167">
        <v>0</v>
      </c>
      <c r="H117" s="167"/>
      <c r="I117" s="167"/>
      <c r="J117" s="177"/>
      <c r="K117" s="177"/>
    </row>
    <row r="118" spans="2:11" x14ac:dyDescent="0.25">
      <c r="B118" s="165"/>
      <c r="C118" s="166" t="s">
        <v>9</v>
      </c>
      <c r="D118" s="167"/>
      <c r="E118" s="167"/>
      <c r="F118" s="167">
        <v>0</v>
      </c>
      <c r="G118" s="167">
        <v>0</v>
      </c>
      <c r="H118" s="167"/>
      <c r="I118" s="167"/>
      <c r="J118" s="177"/>
      <c r="K118" s="177"/>
    </row>
    <row r="119" spans="2:11" x14ac:dyDescent="0.25">
      <c r="B119" s="168" t="s">
        <v>4</v>
      </c>
      <c r="C119" s="169"/>
      <c r="D119" s="164"/>
      <c r="E119" s="164"/>
      <c r="F119" s="164">
        <v>0</v>
      </c>
      <c r="G119" s="164">
        <v>0</v>
      </c>
      <c r="H119" s="164"/>
      <c r="I119" s="164"/>
      <c r="J119" s="164">
        <v>0</v>
      </c>
      <c r="K119" s="164">
        <v>0</v>
      </c>
    </row>
    <row r="120" spans="2:11" x14ac:dyDescent="0.25">
      <c r="B120" s="162" t="s">
        <v>5</v>
      </c>
      <c r="C120" s="163"/>
      <c r="D120" s="164"/>
      <c r="E120" s="164"/>
      <c r="F120" s="164">
        <v>0</v>
      </c>
      <c r="G120" s="164">
        <v>0</v>
      </c>
      <c r="H120" s="164"/>
      <c r="I120" s="164"/>
      <c r="J120" s="164">
        <v>1.63</v>
      </c>
      <c r="K120" s="164">
        <v>2.15</v>
      </c>
    </row>
    <row r="121" spans="2:11" x14ac:dyDescent="0.25">
      <c r="B121" s="165"/>
      <c r="C121" s="166" t="s">
        <v>7</v>
      </c>
      <c r="D121" s="167"/>
      <c r="E121" s="167"/>
      <c r="F121" s="167">
        <v>0</v>
      </c>
      <c r="G121" s="167">
        <v>0</v>
      </c>
      <c r="H121" s="167"/>
      <c r="I121" s="167"/>
      <c r="J121" s="167">
        <v>0</v>
      </c>
      <c r="K121" s="167">
        <v>0.42</v>
      </c>
    </row>
    <row r="122" spans="2:11" x14ac:dyDescent="0.25">
      <c r="B122" s="170"/>
      <c r="C122" s="171" t="s">
        <v>6</v>
      </c>
      <c r="D122" s="167"/>
      <c r="E122" s="167"/>
      <c r="F122" s="167">
        <v>0</v>
      </c>
      <c r="G122" s="167">
        <v>0</v>
      </c>
      <c r="H122" s="167"/>
      <c r="I122" s="167"/>
      <c r="J122" s="167">
        <v>1.58</v>
      </c>
      <c r="K122" s="167">
        <v>1.67</v>
      </c>
    </row>
    <row r="123" spans="2:11" x14ac:dyDescent="0.25">
      <c r="B123" s="172" t="s">
        <v>10</v>
      </c>
      <c r="C123" s="173"/>
      <c r="D123" s="174"/>
      <c r="E123" s="174"/>
      <c r="F123" s="174">
        <v>1.7</v>
      </c>
      <c r="G123" s="174">
        <v>2.2999999999999998</v>
      </c>
      <c r="H123" s="174"/>
      <c r="I123" s="174"/>
      <c r="J123" s="174">
        <v>0</v>
      </c>
      <c r="K123" s="178">
        <v>0</v>
      </c>
    </row>
    <row r="124" spans="2:11" x14ac:dyDescent="0.25">
      <c r="B124" s="170"/>
      <c r="C124" s="171" t="s">
        <v>11</v>
      </c>
      <c r="D124" s="167"/>
      <c r="E124" s="167"/>
      <c r="F124" s="167">
        <v>1.7</v>
      </c>
      <c r="G124" s="167">
        <v>2.2999999999999998</v>
      </c>
      <c r="H124" s="167"/>
      <c r="I124" s="167"/>
      <c r="J124" s="167">
        <v>0</v>
      </c>
      <c r="K124" s="167">
        <v>0</v>
      </c>
    </row>
    <row r="125" spans="2:11" x14ac:dyDescent="0.25">
      <c r="B125" s="175" t="s">
        <v>12</v>
      </c>
      <c r="C125" s="176"/>
      <c r="D125" s="164"/>
      <c r="E125" s="164"/>
      <c r="F125" s="164">
        <v>1.7</v>
      </c>
      <c r="G125" s="164">
        <v>2.5</v>
      </c>
      <c r="H125" s="164"/>
      <c r="I125" s="164"/>
      <c r="J125" s="164">
        <f>J113+J120</f>
        <v>17.07</v>
      </c>
      <c r="K125" s="164">
        <f>K113+K120</f>
        <v>18.529999999999998</v>
      </c>
    </row>
    <row r="127" spans="2:11" x14ac:dyDescent="0.25">
      <c r="F127" s="179"/>
      <c r="G127" s="179"/>
      <c r="H127" s="179"/>
      <c r="I127" s="179"/>
      <c r="J127" s="179"/>
      <c r="K127" s="179"/>
    </row>
    <row r="128" spans="2:11" ht="18.75" x14ac:dyDescent="0.3">
      <c r="C128" s="131" t="s">
        <v>45</v>
      </c>
      <c r="F128" s="138"/>
      <c r="G128" s="138"/>
    </row>
    <row r="129" spans="2:20" x14ac:dyDescent="0.25">
      <c r="C129" s="145" t="s">
        <v>76</v>
      </c>
      <c r="D129" s="146"/>
      <c r="E129" s="146"/>
      <c r="F129" s="146">
        <v>0.36199999999999999</v>
      </c>
      <c r="G129" s="146">
        <v>0.36</v>
      </c>
      <c r="H129" s="146">
        <v>0.33400000000000002</v>
      </c>
      <c r="I129" s="146">
        <v>0.32500000000000001</v>
      </c>
      <c r="J129" s="146">
        <v>0.32200000000000001</v>
      </c>
      <c r="K129" s="146">
        <v>0.317</v>
      </c>
    </row>
    <row r="130" spans="2:20" x14ac:dyDescent="0.25">
      <c r="C130" s="145" t="s">
        <v>77</v>
      </c>
      <c r="D130" s="146"/>
      <c r="E130" s="146"/>
      <c r="F130" s="146">
        <v>1.0469999999999999</v>
      </c>
      <c r="G130" s="146">
        <v>1.034</v>
      </c>
      <c r="H130" s="146">
        <v>1.069</v>
      </c>
      <c r="I130" s="146">
        <v>1.0960000000000001</v>
      </c>
      <c r="J130" s="146">
        <v>1.06</v>
      </c>
      <c r="K130" s="146">
        <v>1.0469999999999999</v>
      </c>
    </row>
    <row r="131" spans="2:20" x14ac:dyDescent="0.25">
      <c r="C131" s="145" t="s">
        <v>78</v>
      </c>
      <c r="D131" s="146"/>
      <c r="E131" s="146"/>
      <c r="F131" s="146">
        <v>4.1000000000000002E-2</v>
      </c>
      <c r="G131" s="146">
        <v>4.5999999999999999E-2</v>
      </c>
      <c r="H131" s="146">
        <v>1.6E-2</v>
      </c>
      <c r="I131" s="146">
        <v>4.8000000000000001E-2</v>
      </c>
      <c r="J131" s="146">
        <v>8.7999999999999995E-2</v>
      </c>
      <c r="K131" s="146">
        <v>0.17</v>
      </c>
    </row>
    <row r="132" spans="2:20" x14ac:dyDescent="0.25">
      <c r="C132" s="145" t="s">
        <v>75</v>
      </c>
      <c r="D132" s="146"/>
      <c r="E132" s="146"/>
      <c r="F132" s="146">
        <v>0.64800000000000002</v>
      </c>
      <c r="G132" s="146">
        <v>0.66100000000000003</v>
      </c>
      <c r="H132" s="146">
        <v>0.66500000000000004</v>
      </c>
      <c r="I132" s="146">
        <v>0.69199999999999995</v>
      </c>
      <c r="J132" s="146">
        <v>0.68400000000000005</v>
      </c>
      <c r="K132" s="146">
        <v>0.69399999999999995</v>
      </c>
    </row>
    <row r="133" spans="2:20" x14ac:dyDescent="0.25">
      <c r="B133" s="114" t="s">
        <v>39</v>
      </c>
      <c r="D133" s="122">
        <v>2009</v>
      </c>
      <c r="E133" s="122">
        <v>2010</v>
      </c>
      <c r="F133" s="122">
        <v>2011</v>
      </c>
      <c r="G133" s="122">
        <v>2012</v>
      </c>
      <c r="H133" s="122">
        <v>2013</v>
      </c>
      <c r="I133" s="122">
        <v>2014</v>
      </c>
      <c r="J133" s="122">
        <v>2015</v>
      </c>
      <c r="K133" s="122">
        <v>2016</v>
      </c>
      <c r="M133" s="122">
        <v>2009</v>
      </c>
      <c r="N133" s="122">
        <v>2010</v>
      </c>
      <c r="O133" s="122">
        <v>2011</v>
      </c>
      <c r="P133" s="122">
        <v>2012</v>
      </c>
      <c r="Q133" s="122">
        <v>2013</v>
      </c>
      <c r="R133" s="122">
        <v>2014</v>
      </c>
      <c r="S133" s="122">
        <v>2015</v>
      </c>
      <c r="T133" s="122">
        <v>2016</v>
      </c>
    </row>
    <row r="134" spans="2:20" x14ac:dyDescent="0.25">
      <c r="B134" s="148"/>
      <c r="C134" s="148" t="s">
        <v>22</v>
      </c>
      <c r="D134" s="149"/>
      <c r="E134" s="149"/>
      <c r="F134" s="149">
        <v>12979</v>
      </c>
      <c r="G134" s="149">
        <v>13305</v>
      </c>
      <c r="H134" s="149">
        <v>13370.1</v>
      </c>
      <c r="I134" s="149">
        <v>13399.5</v>
      </c>
      <c r="J134" s="149">
        <v>13256.3</v>
      </c>
      <c r="K134" s="149">
        <v>13623.8</v>
      </c>
      <c r="L134" s="148"/>
      <c r="M134" s="148"/>
      <c r="N134" s="148"/>
      <c r="O134" s="148"/>
      <c r="P134" s="148"/>
      <c r="Q134" s="148"/>
      <c r="R134" s="148"/>
      <c r="S134" s="148"/>
      <c r="T134" s="148"/>
    </row>
    <row r="135" spans="2:20" x14ac:dyDescent="0.25">
      <c r="C135" s="114" t="s">
        <v>23</v>
      </c>
      <c r="D135" s="138"/>
      <c r="E135" s="138"/>
      <c r="F135" s="138">
        <v>1646</v>
      </c>
      <c r="G135" s="138">
        <v>1602</v>
      </c>
      <c r="H135" s="138">
        <v>1566.3</v>
      </c>
      <c r="I135" s="138">
        <v>1393.7</v>
      </c>
      <c r="J135" s="138">
        <v>1367.3</v>
      </c>
      <c r="K135" s="138">
        <v>1373.5</v>
      </c>
    </row>
    <row r="136" spans="2:20" x14ac:dyDescent="0.25">
      <c r="C136" s="114" t="s">
        <v>24</v>
      </c>
      <c r="D136" s="138"/>
      <c r="E136" s="138"/>
      <c r="F136" s="138">
        <v>11213</v>
      </c>
      <c r="G136" s="138">
        <v>11564</v>
      </c>
      <c r="H136" s="138">
        <v>11741.1</v>
      </c>
      <c r="I136" s="138">
        <v>11811.2</v>
      </c>
      <c r="J136" s="138">
        <v>11669.2</v>
      </c>
      <c r="K136" s="138">
        <v>11823.5</v>
      </c>
    </row>
    <row r="137" spans="2:20" x14ac:dyDescent="0.25">
      <c r="C137" s="114" t="s">
        <v>25</v>
      </c>
      <c r="D137" s="138"/>
      <c r="E137" s="138"/>
      <c r="F137" s="138">
        <v>120</v>
      </c>
      <c r="G137" s="138">
        <v>139</v>
      </c>
      <c r="H137" s="138">
        <v>62.8</v>
      </c>
      <c r="I137" s="138">
        <v>194.6</v>
      </c>
      <c r="J137" s="138">
        <v>219.8</v>
      </c>
      <c r="K137" s="138">
        <v>426.8</v>
      </c>
    </row>
    <row r="138" spans="2:20" x14ac:dyDescent="0.25">
      <c r="C138" s="122" t="s">
        <v>38</v>
      </c>
      <c r="D138" s="150">
        <f>M138/11.63</f>
        <v>0</v>
      </c>
      <c r="E138" s="150">
        <f t="shared" ref="E138:E142" si="38">N138/11.63</f>
        <v>0</v>
      </c>
      <c r="F138" s="150">
        <f t="shared" ref="F138:F142" si="39">O138/11.63</f>
        <v>11213.069647463455</v>
      </c>
      <c r="G138" s="150">
        <f t="shared" ref="G138:G142" si="40">P138/11.63</f>
        <v>11564.402407566637</v>
      </c>
      <c r="H138" s="150">
        <f t="shared" ref="H138:H141" si="41">Q138/11.63</f>
        <v>11790.756663800516</v>
      </c>
      <c r="I138" s="150">
        <f t="shared" ref="I138:I142" si="42">R138/11.63</f>
        <v>11861.58211521926</v>
      </c>
      <c r="J138" s="150">
        <f t="shared" ref="J138:J142" si="43">S138/11.63</f>
        <v>11739.776440240756</v>
      </c>
      <c r="K138" s="150">
        <f t="shared" ref="K138:K142" si="44">T138/11.63</f>
        <v>11906.895958727429</v>
      </c>
      <c r="L138" s="122" t="s">
        <v>29</v>
      </c>
      <c r="M138" s="150"/>
      <c r="N138" s="150"/>
      <c r="O138" s="150">
        <v>130408</v>
      </c>
      <c r="P138" s="150">
        <v>134494</v>
      </c>
      <c r="Q138" s="150">
        <v>137126.5</v>
      </c>
      <c r="R138" s="150">
        <v>137950.20000000001</v>
      </c>
      <c r="S138" s="150">
        <v>136533.6</v>
      </c>
      <c r="T138" s="150">
        <v>138477.20000000001</v>
      </c>
    </row>
    <row r="139" spans="2:20" x14ac:dyDescent="0.25">
      <c r="B139" s="148"/>
      <c r="C139" s="148" t="s">
        <v>42</v>
      </c>
      <c r="D139" s="149">
        <f>M139/11.63</f>
        <v>0</v>
      </c>
      <c r="E139" s="149">
        <f t="shared" si="38"/>
        <v>0</v>
      </c>
      <c r="F139" s="149">
        <f t="shared" si="39"/>
        <v>31.556319862424761</v>
      </c>
      <c r="G139" s="149">
        <f t="shared" si="40"/>
        <v>21.668099742046429</v>
      </c>
      <c r="H139" s="149">
        <f t="shared" si="41"/>
        <v>15.735167669819431</v>
      </c>
      <c r="I139" s="149">
        <f t="shared" si="42"/>
        <v>2.1496130696474633</v>
      </c>
      <c r="J139" s="149">
        <f t="shared" si="43"/>
        <v>2.5537403267411865</v>
      </c>
      <c r="K139" s="149">
        <f t="shared" si="44"/>
        <v>2.7944969905417021</v>
      </c>
      <c r="L139" s="148" t="s">
        <v>32</v>
      </c>
      <c r="M139" s="149"/>
      <c r="N139" s="149"/>
      <c r="O139" s="149">
        <v>367</v>
      </c>
      <c r="P139" s="149">
        <v>252</v>
      </c>
      <c r="Q139" s="149">
        <v>183</v>
      </c>
      <c r="R139" s="149">
        <v>25</v>
      </c>
      <c r="S139" s="149">
        <v>29.7</v>
      </c>
      <c r="T139" s="149">
        <v>32.5</v>
      </c>
    </row>
    <row r="140" spans="2:20" x14ac:dyDescent="0.25">
      <c r="C140" s="154" t="s">
        <v>18</v>
      </c>
      <c r="D140" s="138">
        <f>M140/11.63</f>
        <v>0</v>
      </c>
      <c r="E140" s="138">
        <f t="shared" si="38"/>
        <v>0</v>
      </c>
      <c r="F140" s="138">
        <f t="shared" si="39"/>
        <v>26.225279449699052</v>
      </c>
      <c r="G140" s="138">
        <f t="shared" si="40"/>
        <v>15.649183147033533</v>
      </c>
      <c r="H140" s="138">
        <f t="shared" si="41"/>
        <v>14.61736887360275</v>
      </c>
      <c r="I140" s="138">
        <f t="shared" si="42"/>
        <v>1.0318142734307825</v>
      </c>
      <c r="J140" s="138">
        <f t="shared" si="43"/>
        <v>0.73086844368013748</v>
      </c>
      <c r="K140" s="138">
        <f t="shared" si="44"/>
        <v>1.6766981943250214</v>
      </c>
      <c r="L140" s="154" t="s">
        <v>18</v>
      </c>
      <c r="M140" s="138"/>
      <c r="N140" s="138"/>
      <c r="O140" s="138">
        <v>305</v>
      </c>
      <c r="P140" s="138">
        <v>182</v>
      </c>
      <c r="Q140" s="138">
        <v>170</v>
      </c>
      <c r="R140" s="138">
        <v>12</v>
      </c>
      <c r="S140" s="138">
        <v>8.5</v>
      </c>
      <c r="T140" s="138">
        <v>19.5</v>
      </c>
    </row>
    <row r="141" spans="2:20" x14ac:dyDescent="0.25">
      <c r="C141" s="154" t="s">
        <v>19</v>
      </c>
      <c r="D141" s="138">
        <f>M141/11.63</f>
        <v>0</v>
      </c>
      <c r="E141" s="138">
        <f t="shared" si="38"/>
        <v>0</v>
      </c>
      <c r="F141" s="138">
        <f t="shared" si="39"/>
        <v>5.3310404127257094</v>
      </c>
      <c r="G141" s="138">
        <f t="shared" si="40"/>
        <v>6.0189165950128976</v>
      </c>
      <c r="H141" s="138">
        <f t="shared" si="41"/>
        <v>1.1177987962166809</v>
      </c>
      <c r="I141" s="138">
        <f t="shared" si="42"/>
        <v>1.1177987962166809</v>
      </c>
      <c r="J141" s="138">
        <f t="shared" si="43"/>
        <v>1.8228718830610489</v>
      </c>
      <c r="K141" s="138">
        <f t="shared" si="44"/>
        <v>1.1177987962166809</v>
      </c>
      <c r="L141" s="154" t="s">
        <v>19</v>
      </c>
      <c r="M141" s="138"/>
      <c r="N141" s="138"/>
      <c r="O141" s="138">
        <v>62</v>
      </c>
      <c r="P141" s="138">
        <v>70</v>
      </c>
      <c r="Q141" s="138">
        <v>13</v>
      </c>
      <c r="R141" s="138">
        <v>13</v>
      </c>
      <c r="S141" s="138">
        <v>21.2</v>
      </c>
      <c r="T141" s="138">
        <v>13</v>
      </c>
    </row>
    <row r="142" spans="2:20" x14ac:dyDescent="0.25">
      <c r="C142" s="154" t="s">
        <v>20</v>
      </c>
      <c r="D142" s="138">
        <f>M142/11.63</f>
        <v>0</v>
      </c>
      <c r="E142" s="138">
        <f t="shared" si="38"/>
        <v>0</v>
      </c>
      <c r="F142" s="138">
        <f t="shared" si="39"/>
        <v>0</v>
      </c>
      <c r="G142" s="138">
        <f t="shared" si="40"/>
        <v>0</v>
      </c>
      <c r="H142" s="138">
        <v>0</v>
      </c>
      <c r="I142" s="138">
        <f t="shared" si="42"/>
        <v>0</v>
      </c>
      <c r="J142" s="138">
        <f t="shared" si="43"/>
        <v>0</v>
      </c>
      <c r="K142" s="138">
        <f t="shared" si="44"/>
        <v>0</v>
      </c>
      <c r="L142" s="154" t="s">
        <v>20</v>
      </c>
      <c r="M142" s="138"/>
      <c r="N142" s="138"/>
      <c r="O142" s="138">
        <v>0</v>
      </c>
      <c r="P142" s="138">
        <v>0</v>
      </c>
      <c r="Q142" s="138">
        <v>0</v>
      </c>
      <c r="R142" s="138">
        <v>0</v>
      </c>
      <c r="S142" s="138">
        <v>0</v>
      </c>
      <c r="T142" s="138">
        <v>0</v>
      </c>
    </row>
    <row r="143" spans="2:20" x14ac:dyDescent="0.25">
      <c r="C143" s="155" t="s">
        <v>28</v>
      </c>
      <c r="D143" s="156"/>
      <c r="E143" s="156"/>
      <c r="F143" s="156">
        <v>1646</v>
      </c>
      <c r="G143" s="156">
        <v>1602</v>
      </c>
      <c r="H143" s="156">
        <v>247</v>
      </c>
      <c r="I143" s="156">
        <v>255.4</v>
      </c>
      <c r="J143" s="156">
        <v>1227.4000000000001</v>
      </c>
      <c r="K143" s="156">
        <v>1226.2</v>
      </c>
    </row>
    <row r="144" spans="2:20" x14ac:dyDescent="0.25">
      <c r="B144" s="148"/>
      <c r="C144" s="148" t="s">
        <v>43</v>
      </c>
      <c r="D144" s="149"/>
      <c r="E144" s="149"/>
      <c r="F144" s="149">
        <v>1324</v>
      </c>
      <c r="G144" s="149">
        <v>1253</v>
      </c>
      <c r="H144" s="149">
        <v>989.9</v>
      </c>
      <c r="I144" s="149">
        <v>807.9</v>
      </c>
      <c r="J144" s="149">
        <v>845.7</v>
      </c>
      <c r="K144" s="157">
        <v>833.3</v>
      </c>
      <c r="L144" s="148"/>
      <c r="M144" s="148"/>
      <c r="N144" s="148"/>
      <c r="O144" s="148"/>
      <c r="P144" s="148"/>
      <c r="Q144" s="148"/>
      <c r="R144" s="148"/>
      <c r="S144" s="148"/>
      <c r="T144" s="148"/>
    </row>
    <row r="145" spans="2:20" x14ac:dyDescent="0.25">
      <c r="C145" s="154" t="s">
        <v>18</v>
      </c>
      <c r="D145" s="138"/>
      <c r="E145" s="138"/>
      <c r="F145" s="138" t="s">
        <v>21</v>
      </c>
      <c r="G145" s="138" t="s">
        <v>21</v>
      </c>
      <c r="H145" s="138">
        <v>977.3</v>
      </c>
      <c r="I145" s="138">
        <v>796.1</v>
      </c>
      <c r="J145" s="138">
        <v>829.6</v>
      </c>
      <c r="K145" s="136">
        <v>818</v>
      </c>
    </row>
    <row r="146" spans="2:20" x14ac:dyDescent="0.25">
      <c r="C146" s="154" t="s">
        <v>19</v>
      </c>
      <c r="D146" s="138"/>
      <c r="E146" s="138"/>
      <c r="F146" s="138" t="s">
        <v>21</v>
      </c>
      <c r="G146" s="138" t="s">
        <v>21</v>
      </c>
      <c r="H146" s="138">
        <v>12.6</v>
      </c>
      <c r="I146" s="138">
        <v>11.8</v>
      </c>
      <c r="J146" s="138">
        <v>16.2</v>
      </c>
      <c r="K146" s="136">
        <v>15.3</v>
      </c>
    </row>
    <row r="147" spans="2:20" x14ac:dyDescent="0.25">
      <c r="C147" s="154" t="s">
        <v>20</v>
      </c>
      <c r="D147" s="138"/>
      <c r="E147" s="138"/>
      <c r="F147" s="138" t="s">
        <v>21</v>
      </c>
      <c r="G147" s="138" t="s">
        <v>21</v>
      </c>
      <c r="H147" s="138">
        <v>0</v>
      </c>
      <c r="I147" s="138">
        <v>0</v>
      </c>
      <c r="J147" s="138">
        <v>0</v>
      </c>
      <c r="K147" s="136">
        <v>0</v>
      </c>
    </row>
    <row r="148" spans="2:20" x14ac:dyDescent="0.25">
      <c r="C148" s="158" t="s">
        <v>27</v>
      </c>
      <c r="D148" s="159">
        <f t="shared" ref="D148:G148" si="45">D166</f>
        <v>0</v>
      </c>
      <c r="E148" s="159">
        <f t="shared" si="45"/>
        <v>0</v>
      </c>
      <c r="F148" s="159">
        <f t="shared" si="45"/>
        <v>179</v>
      </c>
      <c r="G148" s="159">
        <f t="shared" si="45"/>
        <v>198</v>
      </c>
      <c r="H148" s="139">
        <f>H166+118</f>
        <v>180.77</v>
      </c>
      <c r="I148" s="159">
        <f t="shared" ref="I148" si="46">I166</f>
        <v>194.6</v>
      </c>
      <c r="J148" s="159">
        <f>J166</f>
        <v>219.8</v>
      </c>
      <c r="K148" s="159">
        <f>K166</f>
        <v>426.7</v>
      </c>
    </row>
    <row r="149" spans="2:20" x14ac:dyDescent="0.25">
      <c r="B149" s="148"/>
      <c r="C149" s="148" t="s">
        <v>44</v>
      </c>
      <c r="D149" s="157">
        <f>D166-D163</f>
        <v>0</v>
      </c>
      <c r="E149" s="157">
        <f>E166-E163</f>
        <v>0</v>
      </c>
      <c r="F149" s="157">
        <f t="shared" ref="F149:G149" si="47">F166-F163</f>
        <v>122</v>
      </c>
      <c r="G149" s="157">
        <f t="shared" si="47"/>
        <v>141</v>
      </c>
      <c r="H149" s="157">
        <f>H148-H161</f>
        <v>118</v>
      </c>
      <c r="I149" s="157">
        <f>I148-I161</f>
        <v>129.1</v>
      </c>
      <c r="J149" s="157">
        <f>J148-J161</f>
        <v>149.21</v>
      </c>
      <c r="K149" s="157">
        <f>K148-K161</f>
        <v>343.29999999999995</v>
      </c>
      <c r="L149" s="148"/>
      <c r="M149" s="148"/>
      <c r="N149" s="148"/>
      <c r="O149" s="148"/>
      <c r="P149" s="148"/>
      <c r="Q149" s="148"/>
      <c r="R149" s="148"/>
      <c r="S149" s="148"/>
      <c r="T149" s="148"/>
    </row>
    <row r="150" spans="2:20" x14ac:dyDescent="0.25">
      <c r="C150" s="154" t="s">
        <v>18</v>
      </c>
      <c r="D150" s="136">
        <v>0</v>
      </c>
      <c r="E150" s="136">
        <v>0</v>
      </c>
      <c r="F150" s="138">
        <v>0</v>
      </c>
      <c r="G150" s="138">
        <v>0</v>
      </c>
      <c r="H150" s="138">
        <v>0</v>
      </c>
      <c r="I150" s="138">
        <v>0</v>
      </c>
      <c r="J150" s="138">
        <v>0</v>
      </c>
      <c r="K150" s="138">
        <v>0</v>
      </c>
    </row>
    <row r="151" spans="2:20" x14ac:dyDescent="0.25">
      <c r="C151" s="154" t="s">
        <v>19</v>
      </c>
      <c r="D151" s="136">
        <f>D164</f>
        <v>0</v>
      </c>
      <c r="E151" s="136">
        <f>E164</f>
        <v>0</v>
      </c>
      <c r="F151" s="136">
        <f t="shared" ref="F151:K151" si="48">F164</f>
        <v>3</v>
      </c>
      <c r="G151" s="136">
        <f t="shared" si="48"/>
        <v>3</v>
      </c>
      <c r="H151" s="136">
        <f t="shared" si="48"/>
        <v>0</v>
      </c>
      <c r="I151" s="136">
        <f t="shared" si="48"/>
        <v>0</v>
      </c>
      <c r="J151" s="136">
        <f t="shared" si="48"/>
        <v>9.9</v>
      </c>
      <c r="K151" s="136">
        <f t="shared" si="48"/>
        <v>10.7</v>
      </c>
    </row>
    <row r="152" spans="2:20" x14ac:dyDescent="0.25">
      <c r="C152" s="154" t="s">
        <v>20</v>
      </c>
      <c r="D152" s="136">
        <f>D154+D157</f>
        <v>0</v>
      </c>
      <c r="E152" s="136">
        <f>E154+E157</f>
        <v>0</v>
      </c>
      <c r="F152" s="138">
        <f t="shared" ref="F152:G152" si="49">F154+F157</f>
        <v>117</v>
      </c>
      <c r="G152" s="138">
        <f t="shared" si="49"/>
        <v>136</v>
      </c>
      <c r="H152" s="138">
        <v>118</v>
      </c>
      <c r="I152" s="138">
        <f>I154+I157</f>
        <v>129.1</v>
      </c>
      <c r="J152" s="138">
        <f t="shared" ref="J152:K152" si="50">J154+J157</f>
        <v>139.30000000000001</v>
      </c>
      <c r="K152" s="138">
        <f t="shared" si="50"/>
        <v>332.59999999999997</v>
      </c>
    </row>
    <row r="153" spans="2:20" x14ac:dyDescent="0.25">
      <c r="D153" s="160">
        <v>2009</v>
      </c>
      <c r="E153" s="160">
        <v>2010</v>
      </c>
      <c r="F153" s="160">
        <v>2011</v>
      </c>
      <c r="G153" s="160">
        <v>2012</v>
      </c>
      <c r="H153" s="160">
        <v>2013</v>
      </c>
      <c r="I153" s="160">
        <v>2014</v>
      </c>
      <c r="J153" s="160">
        <v>2015</v>
      </c>
      <c r="K153" s="160">
        <v>2016</v>
      </c>
    </row>
    <row r="154" spans="2:20" x14ac:dyDescent="0.25">
      <c r="B154" s="162" t="s">
        <v>1</v>
      </c>
      <c r="C154" s="163"/>
      <c r="D154" s="164"/>
      <c r="E154" s="164"/>
      <c r="F154" s="164">
        <v>8</v>
      </c>
      <c r="G154" s="164">
        <v>10</v>
      </c>
      <c r="H154" s="164">
        <v>0</v>
      </c>
      <c r="I154" s="164">
        <v>9.6</v>
      </c>
      <c r="J154" s="164">
        <v>8.3000000000000007</v>
      </c>
      <c r="K154" s="164">
        <v>26.2</v>
      </c>
    </row>
    <row r="155" spans="2:20" x14ac:dyDescent="0.25">
      <c r="B155" s="165"/>
      <c r="C155" s="166" t="s">
        <v>2</v>
      </c>
      <c r="D155" s="167"/>
      <c r="E155" s="167"/>
      <c r="F155" s="167">
        <v>0.5</v>
      </c>
      <c r="G155" s="167">
        <v>0.9</v>
      </c>
      <c r="H155" s="167">
        <v>0</v>
      </c>
      <c r="I155" s="167">
        <v>0.3</v>
      </c>
      <c r="J155" s="167">
        <v>0.5</v>
      </c>
      <c r="K155" s="167">
        <v>1.1000000000000001</v>
      </c>
    </row>
    <row r="156" spans="2:20" x14ac:dyDescent="0.25">
      <c r="B156" s="165"/>
      <c r="C156" s="166" t="s">
        <v>3</v>
      </c>
      <c r="D156" s="167"/>
      <c r="E156" s="167"/>
      <c r="F156" s="167">
        <v>7.5</v>
      </c>
      <c r="G156" s="167">
        <v>9.1</v>
      </c>
      <c r="H156" s="167">
        <v>0</v>
      </c>
      <c r="I156" s="167">
        <v>8.9</v>
      </c>
      <c r="J156" s="167">
        <v>8.3000000000000007</v>
      </c>
      <c r="K156" s="167">
        <v>32.299999999999997</v>
      </c>
    </row>
    <row r="157" spans="2:20" x14ac:dyDescent="0.25">
      <c r="B157" s="162" t="s">
        <v>0</v>
      </c>
      <c r="C157" s="163"/>
      <c r="D157" s="164"/>
      <c r="E157" s="164"/>
      <c r="F157" s="164">
        <v>109</v>
      </c>
      <c r="G157" s="164">
        <v>126</v>
      </c>
      <c r="H157" s="164" t="s">
        <v>46</v>
      </c>
      <c r="I157" s="164">
        <v>119.5</v>
      </c>
      <c r="J157" s="164">
        <v>131</v>
      </c>
      <c r="K157" s="164">
        <v>306.39999999999998</v>
      </c>
    </row>
    <row r="158" spans="2:20" x14ac:dyDescent="0.25">
      <c r="B158" s="165"/>
      <c r="C158" s="166" t="s">
        <v>8</v>
      </c>
      <c r="D158" s="167"/>
      <c r="E158" s="167"/>
      <c r="F158" s="167"/>
      <c r="G158" s="167"/>
      <c r="H158" s="167" t="s">
        <v>47</v>
      </c>
      <c r="I158" s="167">
        <v>0</v>
      </c>
      <c r="J158" s="167">
        <v>8</v>
      </c>
      <c r="K158" s="167">
        <v>120</v>
      </c>
    </row>
    <row r="159" spans="2:20" x14ac:dyDescent="0.25">
      <c r="B159" s="165"/>
      <c r="C159" s="166" t="s">
        <v>9</v>
      </c>
      <c r="D159" s="167"/>
      <c r="E159" s="167"/>
      <c r="F159" s="167">
        <v>109</v>
      </c>
      <c r="G159" s="167">
        <v>126</v>
      </c>
      <c r="H159" s="167" t="s">
        <v>46</v>
      </c>
      <c r="I159" s="167">
        <v>118.4</v>
      </c>
      <c r="J159" s="167">
        <v>135</v>
      </c>
      <c r="K159" s="167">
        <v>285</v>
      </c>
    </row>
    <row r="160" spans="2:20" x14ac:dyDescent="0.25">
      <c r="B160" s="168" t="s">
        <v>4</v>
      </c>
      <c r="C160" s="169"/>
      <c r="D160" s="164"/>
      <c r="E160" s="164"/>
      <c r="F160" s="164">
        <v>0</v>
      </c>
      <c r="G160" s="164">
        <v>0</v>
      </c>
      <c r="H160" s="164">
        <v>0</v>
      </c>
      <c r="I160" s="164">
        <v>0</v>
      </c>
      <c r="J160" s="164">
        <v>0</v>
      </c>
      <c r="K160" s="164">
        <v>0</v>
      </c>
    </row>
    <row r="161" spans="2:20" x14ac:dyDescent="0.25">
      <c r="B161" s="162" t="s">
        <v>5</v>
      </c>
      <c r="C161" s="163"/>
      <c r="D161" s="164"/>
      <c r="E161" s="164"/>
      <c r="F161" s="164">
        <v>58</v>
      </c>
      <c r="G161" s="164">
        <v>59</v>
      </c>
      <c r="H161" s="164">
        <v>62.77</v>
      </c>
      <c r="I161" s="164">
        <v>65.5</v>
      </c>
      <c r="J161" s="164">
        <v>70.59</v>
      </c>
      <c r="K161" s="164">
        <v>83.4</v>
      </c>
    </row>
    <row r="162" spans="2:20" x14ac:dyDescent="0.25">
      <c r="B162" s="165"/>
      <c r="C162" s="166" t="s">
        <v>7</v>
      </c>
      <c r="D162" s="167"/>
      <c r="E162" s="167"/>
      <c r="F162" s="167">
        <v>1</v>
      </c>
      <c r="G162" s="167">
        <v>2</v>
      </c>
      <c r="H162" s="167">
        <v>2.15</v>
      </c>
      <c r="I162" s="167">
        <v>5.6</v>
      </c>
      <c r="J162" s="167">
        <v>16.170000000000002</v>
      </c>
      <c r="K162" s="167">
        <v>29.32</v>
      </c>
    </row>
    <row r="163" spans="2:20" x14ac:dyDescent="0.25">
      <c r="B163" s="170"/>
      <c r="C163" s="171" t="s">
        <v>6</v>
      </c>
      <c r="D163" s="167"/>
      <c r="E163" s="167"/>
      <c r="F163" s="167">
        <v>57</v>
      </c>
      <c r="G163" s="167">
        <v>57</v>
      </c>
      <c r="H163" s="167">
        <v>60.62</v>
      </c>
      <c r="I163" s="167">
        <v>59.9</v>
      </c>
      <c r="J163" s="167">
        <v>54.43</v>
      </c>
      <c r="K163" s="167">
        <v>54.08</v>
      </c>
    </row>
    <row r="164" spans="2:20" x14ac:dyDescent="0.25">
      <c r="B164" s="172" t="s">
        <v>10</v>
      </c>
      <c r="C164" s="173"/>
      <c r="D164" s="174"/>
      <c r="E164" s="174"/>
      <c r="F164" s="174">
        <v>3</v>
      </c>
      <c r="G164" s="174">
        <v>3</v>
      </c>
      <c r="H164" s="174">
        <v>0</v>
      </c>
      <c r="I164" s="174">
        <v>0</v>
      </c>
      <c r="J164" s="174">
        <v>9.9</v>
      </c>
      <c r="K164" s="178">
        <v>10.7</v>
      </c>
    </row>
    <row r="165" spans="2:20" x14ac:dyDescent="0.25">
      <c r="B165" s="170"/>
      <c r="C165" s="171" t="s">
        <v>11</v>
      </c>
      <c r="D165" s="167"/>
      <c r="E165" s="167"/>
      <c r="F165" s="167"/>
      <c r="G165" s="167"/>
      <c r="H165" s="167">
        <v>0</v>
      </c>
      <c r="I165" s="167">
        <v>0</v>
      </c>
      <c r="J165" s="167">
        <v>0</v>
      </c>
      <c r="K165" s="167">
        <v>0</v>
      </c>
    </row>
    <row r="166" spans="2:20" x14ac:dyDescent="0.25">
      <c r="B166" s="175" t="s">
        <v>12</v>
      </c>
      <c r="C166" s="176"/>
      <c r="D166" s="164"/>
      <c r="E166" s="164"/>
      <c r="F166" s="164">
        <v>179</v>
      </c>
      <c r="G166" s="164">
        <v>198</v>
      </c>
      <c r="H166" s="164">
        <v>62.77</v>
      </c>
      <c r="I166" s="164">
        <v>194.6</v>
      </c>
      <c r="J166" s="164">
        <v>219.8</v>
      </c>
      <c r="K166" s="164">
        <f>K154+K157+K160+K161+K164</f>
        <v>426.7</v>
      </c>
    </row>
    <row r="169" spans="2:20" ht="18.75" x14ac:dyDescent="0.3">
      <c r="C169" s="131" t="s">
        <v>49</v>
      </c>
      <c r="F169" s="138"/>
      <c r="G169" s="138"/>
    </row>
    <row r="170" spans="2:20" x14ac:dyDescent="0.25">
      <c r="C170" s="145" t="s">
        <v>76</v>
      </c>
      <c r="D170" s="146">
        <v>0.64800000000000002</v>
      </c>
      <c r="E170" s="146">
        <v>0.65300000000000002</v>
      </c>
      <c r="F170" s="146">
        <v>0.625</v>
      </c>
      <c r="G170" s="146">
        <v>0.65600000000000003</v>
      </c>
      <c r="H170" s="146">
        <v>0.67100000000000004</v>
      </c>
      <c r="I170" s="146">
        <v>0.68100000000000005</v>
      </c>
      <c r="J170" s="146">
        <v>0.68600000000000005</v>
      </c>
      <c r="K170" s="146">
        <v>0.68600000000000005</v>
      </c>
    </row>
    <row r="171" spans="2:20" x14ac:dyDescent="0.25">
      <c r="C171" s="145" t="s">
        <v>77</v>
      </c>
      <c r="D171" s="146">
        <v>0.58199999999999996</v>
      </c>
      <c r="E171" s="146">
        <v>0.56000000000000005</v>
      </c>
      <c r="F171" s="146">
        <v>0.59899999999999998</v>
      </c>
      <c r="G171" s="146">
        <v>0.6</v>
      </c>
      <c r="H171" s="146">
        <v>0.61799999999999999</v>
      </c>
      <c r="I171" s="146">
        <v>0.63300000000000001</v>
      </c>
      <c r="J171" s="146">
        <v>0.65800000000000003</v>
      </c>
      <c r="K171" s="146">
        <v>0.64900000000000002</v>
      </c>
    </row>
    <row r="172" spans="2:20" x14ac:dyDescent="0.25">
      <c r="C172" s="145" t="s">
        <v>78</v>
      </c>
      <c r="D172" s="146">
        <v>7.3999999999999996E-2</v>
      </c>
      <c r="E172" s="146">
        <v>0.08</v>
      </c>
      <c r="F172" s="146">
        <v>9.4E-2</v>
      </c>
      <c r="G172" s="146">
        <v>0.126</v>
      </c>
      <c r="H172" s="146">
        <v>0.17</v>
      </c>
      <c r="I172" s="146">
        <v>0.192</v>
      </c>
      <c r="J172" s="146">
        <v>0.24</v>
      </c>
      <c r="K172" s="146">
        <v>0.30299999999999999</v>
      </c>
    </row>
    <row r="173" spans="2:20" x14ac:dyDescent="0.25">
      <c r="C173" s="145" t="s">
        <v>75</v>
      </c>
      <c r="D173" s="146">
        <v>0.47299999999999998</v>
      </c>
      <c r="E173" s="146">
        <v>0.47799999999999998</v>
      </c>
      <c r="F173" s="146">
        <v>0.48799999999999999</v>
      </c>
      <c r="G173" s="146">
        <v>0.51</v>
      </c>
      <c r="H173" s="146">
        <v>0.52</v>
      </c>
      <c r="I173" s="146">
        <v>0.52600000000000002</v>
      </c>
      <c r="J173" s="146">
        <v>0.53800000000000003</v>
      </c>
      <c r="K173" s="146">
        <v>0.53800000000000003</v>
      </c>
    </row>
    <row r="174" spans="2:20" x14ac:dyDescent="0.25">
      <c r="B174" s="114" t="s">
        <v>39</v>
      </c>
      <c r="D174" s="122">
        <v>2009</v>
      </c>
      <c r="E174" s="122">
        <v>2010</v>
      </c>
      <c r="F174" s="122">
        <v>2011</v>
      </c>
      <c r="G174" s="122">
        <v>2012</v>
      </c>
      <c r="H174" s="122">
        <v>2013</v>
      </c>
      <c r="I174" s="122">
        <v>2014</v>
      </c>
      <c r="J174" s="122">
        <v>2015</v>
      </c>
      <c r="K174" s="122">
        <v>2016</v>
      </c>
      <c r="M174" s="122">
        <v>2009</v>
      </c>
      <c r="N174" s="122">
        <v>2010</v>
      </c>
      <c r="O174" s="122">
        <v>2011</v>
      </c>
      <c r="P174" s="122">
        <v>2012</v>
      </c>
      <c r="Q174" s="122">
        <v>2013</v>
      </c>
      <c r="R174" s="122">
        <v>2014</v>
      </c>
      <c r="S174" s="122">
        <v>2015</v>
      </c>
      <c r="T174" s="122">
        <v>2016</v>
      </c>
    </row>
    <row r="175" spans="2:20" x14ac:dyDescent="0.25">
      <c r="B175" s="148"/>
      <c r="C175" s="148" t="s">
        <v>22</v>
      </c>
      <c r="D175" s="149">
        <v>16054</v>
      </c>
      <c r="E175" s="149">
        <v>17429</v>
      </c>
      <c r="F175" s="149">
        <v>16994</v>
      </c>
      <c r="G175" s="149">
        <v>17840</v>
      </c>
      <c r="H175" s="149">
        <v>17887</v>
      </c>
      <c r="I175" s="149">
        <v>17833</v>
      </c>
      <c r="J175" s="149">
        <v>18636</v>
      </c>
      <c r="K175" s="149">
        <v>19359</v>
      </c>
      <c r="L175" s="148"/>
      <c r="M175" s="148"/>
      <c r="N175" s="148"/>
      <c r="O175" s="148"/>
      <c r="P175" s="148"/>
      <c r="Q175" s="148"/>
      <c r="R175" s="148"/>
      <c r="S175" s="148"/>
      <c r="T175" s="148"/>
    </row>
    <row r="176" spans="2:20" x14ac:dyDescent="0.25">
      <c r="C176" s="114" t="s">
        <v>23</v>
      </c>
      <c r="D176" s="138">
        <v>8583</v>
      </c>
      <c r="E176" s="138">
        <v>9752</v>
      </c>
      <c r="F176" s="138">
        <v>9156</v>
      </c>
      <c r="G176" s="138">
        <v>9661</v>
      </c>
      <c r="H176" s="138">
        <v>9450</v>
      </c>
      <c r="I176" s="138">
        <v>9337</v>
      </c>
      <c r="J176" s="138">
        <v>9581</v>
      </c>
      <c r="K176" s="138">
        <v>9842</v>
      </c>
    </row>
    <row r="177" spans="2:20" x14ac:dyDescent="0.25">
      <c r="C177" s="114" t="s">
        <v>24</v>
      </c>
      <c r="D177" s="138">
        <v>7075</v>
      </c>
      <c r="E177" s="138">
        <v>7248</v>
      </c>
      <c r="F177" s="138">
        <v>7232</v>
      </c>
      <c r="G177" s="138">
        <v>7443</v>
      </c>
      <c r="H177" s="138">
        <v>7461</v>
      </c>
      <c r="I177" s="138">
        <v>7369</v>
      </c>
      <c r="J177" s="138">
        <v>7740</v>
      </c>
      <c r="K177" s="138">
        <v>7895</v>
      </c>
    </row>
    <row r="178" spans="2:20" x14ac:dyDescent="0.25">
      <c r="C178" s="114" t="s">
        <v>25</v>
      </c>
      <c r="D178" s="138">
        <v>396</v>
      </c>
      <c r="E178" s="138">
        <v>429</v>
      </c>
      <c r="F178" s="138">
        <v>607</v>
      </c>
      <c r="G178" s="138">
        <v>736</v>
      </c>
      <c r="H178" s="138">
        <v>977</v>
      </c>
      <c r="I178" s="138">
        <v>1127</v>
      </c>
      <c r="J178" s="138">
        <v>1315</v>
      </c>
      <c r="K178" s="138">
        <v>1622</v>
      </c>
    </row>
    <row r="179" spans="2:20" x14ac:dyDescent="0.25">
      <c r="C179" s="122" t="s">
        <v>38</v>
      </c>
      <c r="D179" s="150">
        <f>M179/11.63</f>
        <v>7070.4213241616508</v>
      </c>
      <c r="E179" s="150">
        <f t="shared" ref="E179:E183" si="51">N179/11.63</f>
        <v>7222.3559759243335</v>
      </c>
      <c r="F179" s="150">
        <f t="shared" ref="F179:F183" si="52">O179/11.63</f>
        <v>7364.1444539982795</v>
      </c>
      <c r="G179" s="150">
        <f t="shared" ref="G179:G183" si="53">P179/11.63</f>
        <v>7571.9690455717964</v>
      </c>
      <c r="H179" s="150">
        <f t="shared" ref="H179:H182" si="54">Q179/11.63</f>
        <v>7602.1496130696469</v>
      </c>
      <c r="I179" s="150">
        <f t="shared" ref="I179:I182" si="55">R179/11.63</f>
        <v>7503.7833190025794</v>
      </c>
      <c r="J179" s="150">
        <f t="shared" ref="J179:J182" si="56">S179/11.63</f>
        <v>7877.8159931212376</v>
      </c>
      <c r="K179" s="150">
        <f t="shared" ref="K179:K182" si="57">T179/11.63</f>
        <v>8039.8108340498702</v>
      </c>
      <c r="L179" s="122" t="s">
        <v>29</v>
      </c>
      <c r="M179" s="150">
        <v>82229</v>
      </c>
      <c r="N179" s="150">
        <v>83996</v>
      </c>
      <c r="O179" s="150">
        <v>85645</v>
      </c>
      <c r="P179" s="150">
        <v>88062</v>
      </c>
      <c r="Q179" s="150">
        <v>88413</v>
      </c>
      <c r="R179" s="150">
        <v>87269</v>
      </c>
      <c r="S179" s="150">
        <v>91619</v>
      </c>
      <c r="T179" s="150">
        <v>93503</v>
      </c>
    </row>
    <row r="180" spans="2:20" x14ac:dyDescent="0.25">
      <c r="B180" s="148"/>
      <c r="C180" s="148" t="s">
        <v>42</v>
      </c>
      <c r="D180" s="149">
        <f>M180/11.63</f>
        <v>981.16938950988811</v>
      </c>
      <c r="E180" s="149">
        <f t="shared" si="51"/>
        <v>1048.2373172828891</v>
      </c>
      <c r="F180" s="149">
        <f t="shared" si="52"/>
        <v>831.81427343078235</v>
      </c>
      <c r="G180" s="149">
        <f t="shared" si="53"/>
        <v>905.15907136715384</v>
      </c>
      <c r="H180" s="149">
        <f t="shared" si="54"/>
        <v>827.944969905417</v>
      </c>
      <c r="I180" s="149">
        <f t="shared" si="55"/>
        <v>781.68529664660355</v>
      </c>
      <c r="J180" s="149">
        <f t="shared" si="56"/>
        <v>772.82889079965605</v>
      </c>
      <c r="K180" s="149">
        <f t="shared" si="57"/>
        <v>839.29492691315556</v>
      </c>
      <c r="L180" s="148" t="s">
        <v>32</v>
      </c>
      <c r="M180" s="149">
        <v>11411</v>
      </c>
      <c r="N180" s="149">
        <v>12191</v>
      </c>
      <c r="O180" s="149">
        <v>9674</v>
      </c>
      <c r="P180" s="149">
        <v>10527</v>
      </c>
      <c r="Q180" s="149">
        <v>9629</v>
      </c>
      <c r="R180" s="149">
        <v>9091</v>
      </c>
      <c r="S180" s="149">
        <v>8988</v>
      </c>
      <c r="T180" s="149">
        <v>9761</v>
      </c>
    </row>
    <row r="181" spans="2:20" x14ac:dyDescent="0.25">
      <c r="C181" s="154" t="s">
        <v>18</v>
      </c>
      <c r="D181" s="138">
        <f>M181/11.63</f>
        <v>954.85812553740323</v>
      </c>
      <c r="E181" s="138">
        <f t="shared" si="51"/>
        <v>1029.7506448839208</v>
      </c>
      <c r="F181" s="138">
        <f t="shared" si="52"/>
        <v>828.97678417884777</v>
      </c>
      <c r="G181" s="138">
        <f t="shared" si="53"/>
        <v>903.43938091143593</v>
      </c>
      <c r="H181" s="138">
        <f t="shared" si="54"/>
        <v>826.22527944969897</v>
      </c>
      <c r="I181" s="138">
        <f t="shared" si="55"/>
        <v>780.48151332760096</v>
      </c>
      <c r="J181" s="138">
        <f t="shared" si="56"/>
        <v>771.88306104901108</v>
      </c>
      <c r="K181" s="138">
        <f t="shared" si="57"/>
        <v>838.3490971625107</v>
      </c>
      <c r="L181" s="154" t="s">
        <v>18</v>
      </c>
      <c r="M181" s="138">
        <v>11105</v>
      </c>
      <c r="N181" s="138">
        <v>11976</v>
      </c>
      <c r="O181" s="138">
        <v>9641</v>
      </c>
      <c r="P181" s="138">
        <v>10507</v>
      </c>
      <c r="Q181" s="138">
        <v>9609</v>
      </c>
      <c r="R181" s="138">
        <v>9077</v>
      </c>
      <c r="S181" s="138">
        <v>8977</v>
      </c>
      <c r="T181" s="138">
        <v>9750</v>
      </c>
    </row>
    <row r="182" spans="2:20" x14ac:dyDescent="0.25">
      <c r="C182" s="154" t="s">
        <v>19</v>
      </c>
      <c r="D182" s="138">
        <f>M182/11.63</f>
        <v>2.9234737747205499</v>
      </c>
      <c r="E182" s="138">
        <f t="shared" si="51"/>
        <v>3.0954428202923472</v>
      </c>
      <c r="F182" s="138">
        <f t="shared" si="52"/>
        <v>2.8374892519346515</v>
      </c>
      <c r="G182" s="138">
        <f t="shared" si="53"/>
        <v>1.7196904557179706</v>
      </c>
      <c r="H182" s="138">
        <f t="shared" si="54"/>
        <v>1.7196904557179706</v>
      </c>
      <c r="I182" s="138">
        <f t="shared" si="55"/>
        <v>1.2037833190025795</v>
      </c>
      <c r="J182" s="138">
        <f t="shared" si="56"/>
        <v>0.94582975064488384</v>
      </c>
      <c r="K182" s="138">
        <f t="shared" si="57"/>
        <v>0.94582975064488384</v>
      </c>
      <c r="L182" s="154" t="s">
        <v>19</v>
      </c>
      <c r="M182" s="138">
        <v>34</v>
      </c>
      <c r="N182" s="138">
        <v>36</v>
      </c>
      <c r="O182" s="138">
        <v>33</v>
      </c>
      <c r="P182" s="138">
        <v>20</v>
      </c>
      <c r="Q182" s="138">
        <v>20</v>
      </c>
      <c r="R182" s="138">
        <v>14</v>
      </c>
      <c r="S182" s="138">
        <v>11</v>
      </c>
      <c r="T182" s="138">
        <v>11</v>
      </c>
    </row>
    <row r="183" spans="2:20" x14ac:dyDescent="0.25">
      <c r="C183" s="154" t="s">
        <v>20</v>
      </c>
      <c r="D183" s="138">
        <f>M183/11.63</f>
        <v>23.387790197764399</v>
      </c>
      <c r="E183" s="138">
        <f t="shared" si="51"/>
        <v>1.461736887360275</v>
      </c>
      <c r="F183" s="138">
        <f t="shared" si="52"/>
        <v>0</v>
      </c>
      <c r="G183" s="138">
        <f t="shared" si="53"/>
        <v>0</v>
      </c>
      <c r="H183" s="138" t="s">
        <v>21</v>
      </c>
      <c r="I183" s="138" t="s">
        <v>21</v>
      </c>
      <c r="J183" s="138" t="s">
        <v>21</v>
      </c>
      <c r="K183" s="138" t="s">
        <v>21</v>
      </c>
      <c r="L183" s="154" t="s">
        <v>20</v>
      </c>
      <c r="M183" s="138">
        <v>272</v>
      </c>
      <c r="N183" s="138">
        <v>17</v>
      </c>
      <c r="O183" s="138">
        <v>0</v>
      </c>
      <c r="P183" s="138">
        <v>0</v>
      </c>
      <c r="Q183" s="138" t="s">
        <v>21</v>
      </c>
      <c r="R183" s="138" t="s">
        <v>21</v>
      </c>
      <c r="S183" s="138" t="s">
        <v>21</v>
      </c>
      <c r="T183" s="138" t="s">
        <v>21</v>
      </c>
    </row>
    <row r="184" spans="2:20" x14ac:dyDescent="0.25">
      <c r="C184" s="155" t="s">
        <v>28</v>
      </c>
      <c r="D184" s="156">
        <v>8583</v>
      </c>
      <c r="E184" s="156">
        <v>9752</v>
      </c>
      <c r="F184" s="156">
        <v>8700</v>
      </c>
      <c r="G184" s="156">
        <v>9152</v>
      </c>
      <c r="H184" s="156">
        <v>9450</v>
      </c>
      <c r="I184" s="156">
        <v>9337</v>
      </c>
      <c r="J184" s="156">
        <v>9581</v>
      </c>
      <c r="K184" s="156">
        <v>9842</v>
      </c>
    </row>
    <row r="185" spans="2:20" x14ac:dyDescent="0.25">
      <c r="B185" s="148"/>
      <c r="C185" s="148" t="s">
        <v>43</v>
      </c>
      <c r="D185" s="149">
        <v>7780</v>
      </c>
      <c r="E185" s="149">
        <v>8949</v>
      </c>
      <c r="F185" s="149">
        <v>7525</v>
      </c>
      <c r="G185" s="149">
        <v>7964</v>
      </c>
      <c r="H185" s="149">
        <v>7675</v>
      </c>
      <c r="I185" s="149">
        <v>7537</v>
      </c>
      <c r="J185" s="149">
        <v>7740</v>
      </c>
      <c r="K185" s="157">
        <v>7909</v>
      </c>
      <c r="L185" s="148"/>
      <c r="M185" s="148"/>
      <c r="N185" s="148"/>
      <c r="O185" s="148"/>
      <c r="P185" s="148"/>
      <c r="Q185" s="148"/>
      <c r="R185" s="148"/>
      <c r="S185" s="148"/>
      <c r="T185" s="148"/>
    </row>
    <row r="186" spans="2:20" x14ac:dyDescent="0.25">
      <c r="C186" s="154" t="s">
        <v>18</v>
      </c>
      <c r="D186" s="138">
        <v>7557</v>
      </c>
      <c r="E186" s="138">
        <v>8713</v>
      </c>
      <c r="F186" s="138">
        <v>7485</v>
      </c>
      <c r="G186" s="138">
        <v>7921</v>
      </c>
      <c r="H186" s="138">
        <v>7626</v>
      </c>
      <c r="I186" s="138">
        <v>7487</v>
      </c>
      <c r="J186" s="138">
        <v>7689</v>
      </c>
      <c r="K186" s="136">
        <v>7852</v>
      </c>
    </row>
    <row r="187" spans="2:20" x14ac:dyDescent="0.25">
      <c r="C187" s="154" t="s">
        <v>19</v>
      </c>
      <c r="D187" s="138">
        <v>82</v>
      </c>
      <c r="E187" s="138">
        <v>83</v>
      </c>
      <c r="F187" s="138">
        <v>40</v>
      </c>
      <c r="G187" s="138">
        <v>43</v>
      </c>
      <c r="H187" s="138">
        <v>49</v>
      </c>
      <c r="I187" s="138">
        <v>50</v>
      </c>
      <c r="J187" s="138">
        <v>51</v>
      </c>
      <c r="K187" s="136">
        <v>57</v>
      </c>
    </row>
    <row r="188" spans="2:20" x14ac:dyDescent="0.25">
      <c r="C188" s="154" t="s">
        <v>20</v>
      </c>
      <c r="D188" s="138">
        <v>142</v>
      </c>
      <c r="E188" s="138">
        <v>153</v>
      </c>
      <c r="F188" s="138">
        <v>0</v>
      </c>
      <c r="G188" s="138">
        <v>0</v>
      </c>
      <c r="H188" s="138">
        <v>0</v>
      </c>
      <c r="I188" s="138">
        <v>0</v>
      </c>
      <c r="J188" s="138">
        <v>0</v>
      </c>
      <c r="K188" s="136">
        <v>0</v>
      </c>
    </row>
    <row r="189" spans="2:20" x14ac:dyDescent="0.25">
      <c r="C189" s="158" t="s">
        <v>27</v>
      </c>
      <c r="D189" s="159">
        <f t="shared" ref="D189:E189" si="58">D207</f>
        <v>506</v>
      </c>
      <c r="E189" s="159">
        <f t="shared" si="58"/>
        <v>569</v>
      </c>
      <c r="F189" s="159">
        <f t="shared" ref="F189:G189" si="59">F207</f>
        <v>607</v>
      </c>
      <c r="G189" s="159">
        <f t="shared" si="59"/>
        <v>736</v>
      </c>
      <c r="H189" s="159">
        <f t="shared" ref="H189:I189" si="60">H207</f>
        <v>969</v>
      </c>
      <c r="I189" s="159">
        <f t="shared" si="60"/>
        <v>1120</v>
      </c>
      <c r="J189" s="159">
        <f>J207</f>
        <v>1328</v>
      </c>
      <c r="K189" s="159">
        <f>K207</f>
        <v>1624</v>
      </c>
    </row>
    <row r="190" spans="2:20" x14ac:dyDescent="0.25">
      <c r="B190" s="148"/>
      <c r="C190" s="148" t="s">
        <v>44</v>
      </c>
      <c r="D190" s="157">
        <f>D207-D204</f>
        <v>396</v>
      </c>
      <c r="E190" s="157">
        <f>E207-E204</f>
        <v>429</v>
      </c>
      <c r="F190" s="157">
        <f t="shared" ref="F190:G190" si="61">F207-F204</f>
        <v>475</v>
      </c>
      <c r="G190" s="157">
        <f t="shared" si="61"/>
        <v>607</v>
      </c>
      <c r="H190" s="157">
        <f t="shared" ref="H190:I190" si="62">H189-H202</f>
        <v>827</v>
      </c>
      <c r="I190" s="157">
        <f t="shared" si="62"/>
        <v>982</v>
      </c>
      <c r="J190" s="157">
        <f>J189-J202</f>
        <v>1190</v>
      </c>
      <c r="K190" s="157">
        <f>K189-K202</f>
        <v>1479</v>
      </c>
      <c r="L190" s="148"/>
      <c r="M190" s="148"/>
      <c r="N190" s="148"/>
      <c r="O190" s="148"/>
      <c r="P190" s="148"/>
      <c r="Q190" s="148"/>
      <c r="R190" s="148"/>
      <c r="S190" s="148"/>
      <c r="T190" s="148"/>
    </row>
    <row r="191" spans="2:20" x14ac:dyDescent="0.25">
      <c r="C191" s="154" t="s">
        <v>18</v>
      </c>
      <c r="D191" s="136">
        <v>0</v>
      </c>
      <c r="E191" s="136">
        <v>0</v>
      </c>
      <c r="F191" s="136">
        <v>0</v>
      </c>
      <c r="G191" s="136">
        <v>0</v>
      </c>
      <c r="H191" s="136">
        <v>0</v>
      </c>
      <c r="I191" s="136">
        <v>0</v>
      </c>
      <c r="J191" s="136">
        <v>0</v>
      </c>
      <c r="K191" s="136">
        <v>0</v>
      </c>
    </row>
    <row r="192" spans="2:20" x14ac:dyDescent="0.25">
      <c r="C192" s="154" t="s">
        <v>19</v>
      </c>
      <c r="D192" s="136" t="str">
        <f>D205</f>
        <v>36 (Biogas)</v>
      </c>
      <c r="E192" s="136" t="str">
        <f>E205</f>
        <v>49 (Biogas)</v>
      </c>
      <c r="F192" s="136" t="str">
        <f t="shared" ref="F192:G192" si="63">F205</f>
        <v>62 (Biogas)</v>
      </c>
      <c r="G192" s="136" t="str">
        <f t="shared" si="63"/>
        <v>79 (Biogas, DME)</v>
      </c>
      <c r="H192" s="136" t="str">
        <f t="shared" ref="H192:I192" si="64">H205</f>
        <v>75 (biogas, biogasoline, DME)</v>
      </c>
      <c r="I192" s="136" t="str">
        <f t="shared" si="64"/>
        <v>87 (biogas, biogasoline, DME)</v>
      </c>
      <c r="J192" s="136" t="str">
        <f t="shared" ref="J192:K192" si="65">J205</f>
        <v>100 (biogas, biogasoline, DME)</v>
      </c>
      <c r="K192" s="136" t="str">
        <f t="shared" si="65"/>
        <v>120 (biogas, biogasoline, DME)</v>
      </c>
    </row>
    <row r="193" spans="2:11" x14ac:dyDescent="0.25">
      <c r="C193" s="154" t="s">
        <v>20</v>
      </c>
      <c r="D193" s="136">
        <f>D195+D198</f>
        <v>360</v>
      </c>
      <c r="E193" s="136">
        <f>E195+E198</f>
        <v>381</v>
      </c>
      <c r="F193" s="136">
        <f t="shared" ref="F193:G193" si="66">F195+F198</f>
        <v>412</v>
      </c>
      <c r="G193" s="136">
        <f t="shared" si="66"/>
        <v>528</v>
      </c>
      <c r="H193" s="136">
        <f t="shared" ref="H193:I193" si="67">H195+H198</f>
        <v>752</v>
      </c>
      <c r="I193" s="136">
        <f t="shared" si="67"/>
        <v>1090</v>
      </c>
      <c r="J193" s="136">
        <f t="shared" ref="J193:K193" si="68">J195+J198</f>
        <v>1090</v>
      </c>
      <c r="K193" s="136">
        <f t="shared" si="68"/>
        <v>1359</v>
      </c>
    </row>
    <row r="194" spans="2:11" x14ac:dyDescent="0.25">
      <c r="D194" s="160">
        <v>2009</v>
      </c>
      <c r="E194" s="160">
        <v>2010</v>
      </c>
      <c r="F194" s="160">
        <v>2011</v>
      </c>
      <c r="G194" s="160">
        <v>2012</v>
      </c>
      <c r="H194" s="160">
        <v>2013</v>
      </c>
      <c r="I194" s="160">
        <v>2014</v>
      </c>
      <c r="J194" s="160">
        <v>2015</v>
      </c>
      <c r="K194" s="160">
        <v>2016</v>
      </c>
    </row>
    <row r="195" spans="2:11" x14ac:dyDescent="0.25">
      <c r="B195" s="162" t="s">
        <v>1</v>
      </c>
      <c r="C195" s="163"/>
      <c r="D195" s="164">
        <v>198</v>
      </c>
      <c r="E195" s="164">
        <v>203</v>
      </c>
      <c r="F195" s="164">
        <v>197</v>
      </c>
      <c r="G195" s="164">
        <v>197</v>
      </c>
      <c r="H195" s="164">
        <v>177</v>
      </c>
      <c r="I195" s="164">
        <v>136</v>
      </c>
      <c r="J195" s="164">
        <v>136</v>
      </c>
      <c r="K195" s="164">
        <v>110</v>
      </c>
    </row>
    <row r="196" spans="2:11" x14ac:dyDescent="0.25">
      <c r="B196" s="165"/>
      <c r="C196" s="166" t="s">
        <v>2</v>
      </c>
      <c r="D196" s="167" t="s">
        <v>58</v>
      </c>
      <c r="E196" s="167" t="s">
        <v>59</v>
      </c>
      <c r="F196" s="167">
        <v>7</v>
      </c>
      <c r="G196" s="167">
        <v>3</v>
      </c>
      <c r="H196" s="167" t="s">
        <v>13</v>
      </c>
      <c r="I196" s="167" t="s">
        <v>13</v>
      </c>
      <c r="J196" s="167" t="s">
        <v>13</v>
      </c>
      <c r="K196" s="167" t="s">
        <v>13</v>
      </c>
    </row>
    <row r="197" spans="2:11" x14ac:dyDescent="0.25">
      <c r="B197" s="165"/>
      <c r="C197" s="166" t="s">
        <v>3</v>
      </c>
      <c r="D197" s="167" t="s">
        <v>60</v>
      </c>
      <c r="E197" s="167" t="s">
        <v>61</v>
      </c>
      <c r="F197" s="167"/>
      <c r="G197" s="167"/>
      <c r="H197" s="167" t="s">
        <v>52</v>
      </c>
      <c r="I197" s="167" t="s">
        <v>52</v>
      </c>
      <c r="J197" s="167" t="s">
        <v>52</v>
      </c>
      <c r="K197" s="167" t="s">
        <v>52</v>
      </c>
    </row>
    <row r="198" spans="2:11" x14ac:dyDescent="0.25">
      <c r="B198" s="162" t="s">
        <v>0</v>
      </c>
      <c r="C198" s="163"/>
      <c r="D198" s="164">
        <v>162</v>
      </c>
      <c r="E198" s="164">
        <v>178</v>
      </c>
      <c r="F198" s="164">
        <v>215</v>
      </c>
      <c r="G198" s="164">
        <v>331</v>
      </c>
      <c r="H198" s="164">
        <v>575</v>
      </c>
      <c r="I198" s="164">
        <v>954</v>
      </c>
      <c r="J198" s="164">
        <v>954</v>
      </c>
      <c r="K198" s="164">
        <v>1249</v>
      </c>
    </row>
    <row r="199" spans="2:11" x14ac:dyDescent="0.25">
      <c r="B199" s="165"/>
      <c r="C199" s="166" t="s">
        <v>8</v>
      </c>
      <c r="D199" s="167">
        <v>0</v>
      </c>
      <c r="E199" s="167" t="s">
        <v>56</v>
      </c>
      <c r="F199" s="167">
        <v>28</v>
      </c>
      <c r="G199" s="167">
        <v>102</v>
      </c>
      <c r="H199" s="167">
        <v>258</v>
      </c>
      <c r="I199" s="167">
        <v>467</v>
      </c>
      <c r="J199" s="167">
        <v>467</v>
      </c>
      <c r="K199" s="167">
        <v>869</v>
      </c>
    </row>
    <row r="200" spans="2:11" x14ac:dyDescent="0.25">
      <c r="B200" s="165"/>
      <c r="C200" s="166" t="s">
        <v>9</v>
      </c>
      <c r="D200" s="167" t="s">
        <v>57</v>
      </c>
      <c r="E200" s="167" t="s">
        <v>57</v>
      </c>
      <c r="F200" s="167"/>
      <c r="G200" s="167"/>
      <c r="H200" s="167" t="s">
        <v>52</v>
      </c>
      <c r="I200" s="167" t="s">
        <v>52</v>
      </c>
      <c r="J200" s="167" t="s">
        <v>52</v>
      </c>
      <c r="K200" s="167" t="s">
        <v>52</v>
      </c>
    </row>
    <row r="201" spans="2:11" x14ac:dyDescent="0.25">
      <c r="B201" s="168" t="s">
        <v>4</v>
      </c>
      <c r="C201" s="169"/>
      <c r="D201" s="164">
        <v>0</v>
      </c>
      <c r="E201" s="164">
        <v>0</v>
      </c>
      <c r="F201" s="164">
        <v>0</v>
      </c>
      <c r="G201" s="164">
        <v>0</v>
      </c>
      <c r="H201" s="164">
        <v>0</v>
      </c>
      <c r="I201" s="164">
        <v>0</v>
      </c>
      <c r="J201" s="164">
        <v>0</v>
      </c>
      <c r="K201" s="164">
        <v>0</v>
      </c>
    </row>
    <row r="202" spans="2:11" x14ac:dyDescent="0.25">
      <c r="B202" s="162" t="s">
        <v>5</v>
      </c>
      <c r="C202" s="163"/>
      <c r="D202" s="164">
        <v>110</v>
      </c>
      <c r="E202" s="164">
        <v>140</v>
      </c>
      <c r="F202" s="164">
        <v>132</v>
      </c>
      <c r="G202" s="164">
        <v>129</v>
      </c>
      <c r="H202" s="164">
        <v>142</v>
      </c>
      <c r="I202" s="164">
        <v>138</v>
      </c>
      <c r="J202" s="164">
        <v>138</v>
      </c>
      <c r="K202" s="164">
        <v>145</v>
      </c>
    </row>
    <row r="203" spans="2:11" x14ac:dyDescent="0.25">
      <c r="B203" s="165"/>
      <c r="C203" s="166" t="s">
        <v>7</v>
      </c>
      <c r="D203" s="167" t="s">
        <v>62</v>
      </c>
      <c r="E203" s="167" t="s">
        <v>62</v>
      </c>
      <c r="F203" s="167" t="s">
        <v>52</v>
      </c>
      <c r="G203" s="167" t="s">
        <v>52</v>
      </c>
      <c r="H203" s="167" t="s">
        <v>53</v>
      </c>
      <c r="I203" s="167" t="s">
        <v>53</v>
      </c>
      <c r="J203" s="167" t="s">
        <v>53</v>
      </c>
      <c r="K203" s="167" t="s">
        <v>53</v>
      </c>
    </row>
    <row r="204" spans="2:11" x14ac:dyDescent="0.25">
      <c r="B204" s="170"/>
      <c r="C204" s="171" t="s">
        <v>6</v>
      </c>
      <c r="D204" s="167">
        <v>110</v>
      </c>
      <c r="E204" s="167">
        <v>140</v>
      </c>
      <c r="F204" s="167">
        <v>132</v>
      </c>
      <c r="G204" s="167">
        <v>129</v>
      </c>
      <c r="H204" s="167">
        <v>142</v>
      </c>
      <c r="I204" s="167">
        <v>138</v>
      </c>
      <c r="J204" s="167">
        <v>138</v>
      </c>
      <c r="K204" s="167">
        <v>145</v>
      </c>
    </row>
    <row r="205" spans="2:11" ht="60" x14ac:dyDescent="0.25">
      <c r="B205" s="172" t="s">
        <v>10</v>
      </c>
      <c r="C205" s="173"/>
      <c r="D205" s="174" t="s">
        <v>63</v>
      </c>
      <c r="E205" s="174" t="s">
        <v>64</v>
      </c>
      <c r="F205" s="174" t="s">
        <v>67</v>
      </c>
      <c r="G205" s="174" t="s">
        <v>68</v>
      </c>
      <c r="H205" s="174" t="s">
        <v>54</v>
      </c>
      <c r="I205" s="174" t="s">
        <v>55</v>
      </c>
      <c r="J205" s="174" t="s">
        <v>14</v>
      </c>
      <c r="K205" s="174" t="s">
        <v>51</v>
      </c>
    </row>
    <row r="206" spans="2:11" x14ac:dyDescent="0.25">
      <c r="B206" s="170"/>
      <c r="C206" s="171" t="s">
        <v>11</v>
      </c>
      <c r="D206" s="167" t="s">
        <v>65</v>
      </c>
      <c r="E206" s="167" t="s">
        <v>66</v>
      </c>
      <c r="F206" s="167">
        <v>61</v>
      </c>
      <c r="G206" s="167">
        <v>78</v>
      </c>
      <c r="H206" s="167">
        <v>74</v>
      </c>
      <c r="I206" s="167">
        <v>81</v>
      </c>
      <c r="J206" s="167">
        <v>90</v>
      </c>
      <c r="K206" s="167">
        <v>113</v>
      </c>
    </row>
    <row r="207" spans="2:11" x14ac:dyDescent="0.25">
      <c r="B207" s="175" t="s">
        <v>12</v>
      </c>
      <c r="C207" s="176"/>
      <c r="D207" s="164">
        <v>506</v>
      </c>
      <c r="E207" s="164">
        <v>569</v>
      </c>
      <c r="F207" s="164">
        <v>607</v>
      </c>
      <c r="G207" s="164">
        <v>736</v>
      </c>
      <c r="H207" s="164">
        <v>969</v>
      </c>
      <c r="I207" s="164">
        <v>1120</v>
      </c>
      <c r="J207" s="164">
        <v>1328</v>
      </c>
      <c r="K207" s="164">
        <v>1624</v>
      </c>
    </row>
    <row r="210" spans="2:20" ht="18.75" x14ac:dyDescent="0.3">
      <c r="C210" s="131" t="s">
        <v>50</v>
      </c>
    </row>
    <row r="211" spans="2:20" x14ac:dyDescent="0.25">
      <c r="C211" s="145" t="s">
        <v>76</v>
      </c>
      <c r="D211" s="146">
        <v>0.29559999999999997</v>
      </c>
      <c r="E211" s="146">
        <v>0.30640000000000001</v>
      </c>
      <c r="F211" s="146">
        <v>0.31769999999999998</v>
      </c>
      <c r="G211" s="146">
        <v>0.3332</v>
      </c>
      <c r="H211" s="146">
        <v>0.35520000000000002</v>
      </c>
      <c r="I211" s="146">
        <v>0.38400000000000001</v>
      </c>
      <c r="J211" s="146">
        <v>0.4012</v>
      </c>
      <c r="K211" s="146">
        <v>0.4168</v>
      </c>
      <c r="L211" s="145"/>
    </row>
    <row r="212" spans="2:20" x14ac:dyDescent="0.25">
      <c r="C212" s="145" t="s">
        <v>77</v>
      </c>
      <c r="D212" s="146">
        <v>0.28870000000000001</v>
      </c>
      <c r="E212" s="146">
        <v>0.31040000000000001</v>
      </c>
      <c r="F212" s="146">
        <v>0.35880000000000001</v>
      </c>
      <c r="G212" s="146">
        <v>0.38690000000000002</v>
      </c>
      <c r="H212" s="146">
        <v>0.43120000000000003</v>
      </c>
      <c r="I212" s="146">
        <v>0.48480000000000001</v>
      </c>
      <c r="J212" s="146">
        <v>0.51329999999999998</v>
      </c>
      <c r="K212" s="146">
        <v>0.5373</v>
      </c>
      <c r="L212" s="145"/>
    </row>
    <row r="213" spans="2:20" x14ac:dyDescent="0.25">
      <c r="C213" s="145" t="s">
        <v>78</v>
      </c>
      <c r="D213" s="146">
        <v>2.3999999999999998E-3</v>
      </c>
      <c r="E213" s="146">
        <v>2.5999999999999999E-3</v>
      </c>
      <c r="F213" s="146">
        <v>3.7600000000000001E-2</v>
      </c>
      <c r="G213" s="146">
        <v>5.8000000000000003E-2</v>
      </c>
      <c r="H213" s="146">
        <v>5.5899999999999998E-2</v>
      </c>
      <c r="I213" s="146">
        <v>5.67E-2</v>
      </c>
      <c r="J213" s="146">
        <v>6.6600000000000006E-2</v>
      </c>
      <c r="K213" s="146">
        <v>6.7599999999999993E-2</v>
      </c>
      <c r="L213" s="145"/>
    </row>
    <row r="214" spans="2:20" x14ac:dyDescent="0.25">
      <c r="C214" s="145" t="s">
        <v>75</v>
      </c>
      <c r="D214" s="146">
        <v>0.1986</v>
      </c>
      <c r="E214" s="146">
        <v>0.21779999999999999</v>
      </c>
      <c r="F214" s="146">
        <v>0.2399</v>
      </c>
      <c r="G214" s="146">
        <v>0.25969999999999999</v>
      </c>
      <c r="H214" s="146">
        <v>0.26679999999999998</v>
      </c>
      <c r="I214" s="146">
        <v>0.28449999999999998</v>
      </c>
      <c r="J214" s="146">
        <v>0.30980000000000002</v>
      </c>
      <c r="K214" s="146">
        <v>0.32179999999999997</v>
      </c>
      <c r="L214" s="145"/>
    </row>
    <row r="215" spans="2:20" x14ac:dyDescent="0.25">
      <c r="B215" s="114" t="s">
        <v>39</v>
      </c>
      <c r="D215" s="122">
        <v>2009</v>
      </c>
      <c r="E215" s="122">
        <v>2010</v>
      </c>
      <c r="F215" s="122">
        <v>2011</v>
      </c>
      <c r="G215" s="122">
        <v>2012</v>
      </c>
      <c r="H215" s="122">
        <v>2013</v>
      </c>
      <c r="I215" s="122">
        <v>2014</v>
      </c>
      <c r="J215" s="122">
        <v>2015</v>
      </c>
      <c r="K215" s="122">
        <v>2016</v>
      </c>
      <c r="M215" s="122">
        <v>2009</v>
      </c>
      <c r="N215" s="122">
        <v>2010</v>
      </c>
      <c r="O215" s="122">
        <v>2011</v>
      </c>
      <c r="P215" s="122">
        <v>2012</v>
      </c>
      <c r="Q215" s="122">
        <v>2013</v>
      </c>
      <c r="R215" s="122">
        <v>2014</v>
      </c>
      <c r="S215" s="122">
        <v>2015</v>
      </c>
      <c r="T215" s="122">
        <v>2016</v>
      </c>
    </row>
    <row r="216" spans="2:20" x14ac:dyDescent="0.25">
      <c r="B216" s="148"/>
      <c r="C216" s="148" t="s">
        <v>22</v>
      </c>
      <c r="D216" s="149">
        <v>3191</v>
      </c>
      <c r="E216" s="149">
        <v>3692</v>
      </c>
      <c r="F216" s="149">
        <v>3731.1</v>
      </c>
      <c r="G216" s="149">
        <v>3969.4</v>
      </c>
      <c r="H216" s="149">
        <v>4145</v>
      </c>
      <c r="I216" s="149">
        <v>4246</v>
      </c>
      <c r="J216" s="149">
        <v>4678</v>
      </c>
      <c r="K216" s="149">
        <v>5024</v>
      </c>
      <c r="L216" s="148"/>
      <c r="M216" s="148"/>
      <c r="N216" s="148"/>
      <c r="O216" s="148"/>
      <c r="P216" s="148"/>
      <c r="Q216" s="148"/>
      <c r="R216" s="148"/>
      <c r="S216" s="148"/>
      <c r="T216" s="148"/>
    </row>
    <row r="217" spans="2:20" x14ac:dyDescent="0.25">
      <c r="C217" s="114" t="s">
        <v>23</v>
      </c>
      <c r="D217" s="138">
        <v>2296</v>
      </c>
      <c r="E217" s="138">
        <v>22632</v>
      </c>
      <c r="F217" s="138">
        <v>2470</v>
      </c>
      <c r="G217" s="138">
        <v>2571.6</v>
      </c>
      <c r="H217" s="138">
        <v>2609</v>
      </c>
      <c r="I217" s="138">
        <v>2572</v>
      </c>
      <c r="J217" s="138">
        <v>2908</v>
      </c>
      <c r="K217" s="138">
        <v>3148.4</v>
      </c>
    </row>
    <row r="218" spans="2:20" x14ac:dyDescent="0.25">
      <c r="C218" s="114" t="s">
        <v>24</v>
      </c>
      <c r="D218" s="138">
        <v>895</v>
      </c>
      <c r="E218" s="138">
        <v>1065</v>
      </c>
      <c r="F218" s="138">
        <v>1117.9000000000001</v>
      </c>
      <c r="G218" s="138">
        <v>1184.8</v>
      </c>
      <c r="H218" s="138">
        <v>1329</v>
      </c>
      <c r="I218" s="138">
        <v>1460</v>
      </c>
      <c r="J218" s="138">
        <v>1522.9</v>
      </c>
      <c r="K218" s="138">
        <v>1623.3</v>
      </c>
    </row>
    <row r="219" spans="2:20" x14ac:dyDescent="0.25">
      <c r="C219" s="114" t="s">
        <v>25</v>
      </c>
      <c r="D219" s="138">
        <v>9.8000000000000007</v>
      </c>
      <c r="E219" s="138">
        <v>10.8</v>
      </c>
      <c r="F219" s="138">
        <v>143.19999999999999</v>
      </c>
      <c r="G219" s="138">
        <v>213</v>
      </c>
      <c r="H219" s="138">
        <v>222.3</v>
      </c>
      <c r="I219" s="138">
        <v>229.5</v>
      </c>
      <c r="J219" s="138">
        <v>246.7</v>
      </c>
      <c r="K219" s="138">
        <v>252.9</v>
      </c>
    </row>
    <row r="220" spans="2:20" x14ac:dyDescent="0.25">
      <c r="C220" s="122" t="s">
        <v>38</v>
      </c>
      <c r="D220" s="150">
        <f>M220/11.63</f>
        <v>894.84092863284604</v>
      </c>
      <c r="E220" s="150">
        <f t="shared" ref="E220:E224" si="69">N220/11.63</f>
        <v>1065.2622527944968</v>
      </c>
      <c r="F220" s="150">
        <f t="shared" ref="F220:F224" si="70">O220/11.63</f>
        <v>1045.7953568357696</v>
      </c>
      <c r="G220" s="150">
        <f t="shared" ref="G220:G224" si="71">P220/11.63</f>
        <v>1118.9423903697334</v>
      </c>
      <c r="H220" s="150">
        <f t="shared" ref="H220:H224" si="72">Q220/11.63</f>
        <v>1328.804815133276</v>
      </c>
      <c r="I220" s="150">
        <f t="shared" ref="I220:I224" si="73">R220/11.63</f>
        <v>1460.5331040412725</v>
      </c>
      <c r="J220" s="150">
        <f t="shared" ref="J220:J224" si="74">S220/11.63</f>
        <v>1458.5726569217541</v>
      </c>
      <c r="K220" s="150">
        <f t="shared" ref="K220:K224" si="75">T220/11.63</f>
        <v>1566.4402407566638</v>
      </c>
      <c r="L220" s="122" t="s">
        <v>29</v>
      </c>
      <c r="M220" s="150">
        <v>10407</v>
      </c>
      <c r="N220" s="150">
        <v>12389</v>
      </c>
      <c r="O220" s="150">
        <v>12162.6</v>
      </c>
      <c r="P220" s="150">
        <v>13013.3</v>
      </c>
      <c r="Q220" s="150">
        <v>15454</v>
      </c>
      <c r="R220" s="150">
        <v>16986</v>
      </c>
      <c r="S220" s="150">
        <v>16963.2</v>
      </c>
      <c r="T220" s="150">
        <v>18217.7</v>
      </c>
    </row>
    <row r="221" spans="2:20" x14ac:dyDescent="0.25">
      <c r="B221" s="148"/>
      <c r="C221" s="148" t="s">
        <v>42</v>
      </c>
      <c r="D221" s="149">
        <f>M221/11.63</f>
        <v>288.2201203783319</v>
      </c>
      <c r="E221" s="149">
        <f t="shared" si="69"/>
        <v>398.28030954428198</v>
      </c>
      <c r="F221" s="149">
        <f t="shared" si="70"/>
        <v>294.58297506448838</v>
      </c>
      <c r="G221" s="149">
        <f t="shared" si="71"/>
        <v>305.58899398108338</v>
      </c>
      <c r="H221" s="149">
        <f t="shared" si="72"/>
        <v>372.31298366294067</v>
      </c>
      <c r="I221" s="149">
        <f t="shared" si="73"/>
        <v>369.2175408426483</v>
      </c>
      <c r="J221" s="149">
        <f t="shared" si="74"/>
        <v>281.90025795356831</v>
      </c>
      <c r="K221" s="149">
        <f t="shared" si="75"/>
        <v>343.59415305245051</v>
      </c>
      <c r="L221" s="148" t="s">
        <v>32</v>
      </c>
      <c r="M221" s="149">
        <v>3352</v>
      </c>
      <c r="N221" s="149">
        <v>4632</v>
      </c>
      <c r="O221" s="149">
        <v>3426</v>
      </c>
      <c r="P221" s="149">
        <v>3554</v>
      </c>
      <c r="Q221" s="149">
        <v>4330</v>
      </c>
      <c r="R221" s="149">
        <v>4294</v>
      </c>
      <c r="S221" s="149">
        <v>3278.5</v>
      </c>
      <c r="T221" s="149">
        <v>3996</v>
      </c>
    </row>
    <row r="222" spans="2:20" x14ac:dyDescent="0.25">
      <c r="C222" s="154" t="s">
        <v>18</v>
      </c>
      <c r="D222" s="138">
        <f>M222/11.63</f>
        <v>260.61908856405847</v>
      </c>
      <c r="E222" s="138">
        <f t="shared" si="69"/>
        <v>369.64746345657778</v>
      </c>
      <c r="F222" s="138">
        <f t="shared" si="70"/>
        <v>264.63456577815992</v>
      </c>
      <c r="G222" s="138">
        <f t="shared" si="71"/>
        <v>273.06964746345659</v>
      </c>
      <c r="H222" s="138">
        <f t="shared" si="72"/>
        <v>339.20894239036971</v>
      </c>
      <c r="I222" s="138">
        <f t="shared" si="73"/>
        <v>330.52450558899397</v>
      </c>
      <c r="J222" s="138">
        <f t="shared" si="74"/>
        <v>240.98022355975922</v>
      </c>
      <c r="K222" s="138">
        <f t="shared" si="75"/>
        <v>299.32072226999139</v>
      </c>
      <c r="L222" s="154" t="s">
        <v>18</v>
      </c>
      <c r="M222" s="138">
        <v>3031</v>
      </c>
      <c r="N222" s="138">
        <v>4299</v>
      </c>
      <c r="O222" s="138">
        <v>3077.7</v>
      </c>
      <c r="P222" s="138">
        <v>3175.8</v>
      </c>
      <c r="Q222" s="138">
        <v>3945</v>
      </c>
      <c r="R222" s="138">
        <v>3844</v>
      </c>
      <c r="S222" s="138">
        <v>2802.6</v>
      </c>
      <c r="T222" s="138">
        <v>3481.1</v>
      </c>
    </row>
    <row r="223" spans="2:20" x14ac:dyDescent="0.25">
      <c r="C223" s="154" t="s">
        <v>19</v>
      </c>
      <c r="D223" s="138">
        <f>M223/11.63</f>
        <v>27.51504729148753</v>
      </c>
      <c r="E223" s="138">
        <f t="shared" si="69"/>
        <v>28.632846087704213</v>
      </c>
      <c r="F223" s="138">
        <f t="shared" si="70"/>
        <v>29.948409286328459</v>
      </c>
      <c r="G223" s="138">
        <f t="shared" si="71"/>
        <v>32.519346517626822</v>
      </c>
      <c r="H223" s="138">
        <f t="shared" si="72"/>
        <v>33.018056749785039</v>
      </c>
      <c r="I223" s="138">
        <f t="shared" si="73"/>
        <v>38.693035253654337</v>
      </c>
      <c r="J223" s="138">
        <f t="shared" si="74"/>
        <v>40.920034393809111</v>
      </c>
      <c r="K223" s="138">
        <f t="shared" si="75"/>
        <v>44.273430782459151</v>
      </c>
      <c r="L223" s="154" t="s">
        <v>19</v>
      </c>
      <c r="M223" s="138">
        <v>320</v>
      </c>
      <c r="N223" s="138">
        <v>333</v>
      </c>
      <c r="O223" s="138">
        <v>348.3</v>
      </c>
      <c r="P223" s="138">
        <v>378.2</v>
      </c>
      <c r="Q223" s="138">
        <v>384</v>
      </c>
      <c r="R223" s="138">
        <v>450</v>
      </c>
      <c r="S223" s="138">
        <v>475.9</v>
      </c>
      <c r="T223" s="138">
        <v>514.9</v>
      </c>
    </row>
    <row r="224" spans="2:20" x14ac:dyDescent="0.25">
      <c r="C224" s="154" t="s">
        <v>20</v>
      </c>
      <c r="D224" s="138">
        <f>M224/11.63</f>
        <v>0</v>
      </c>
      <c r="E224" s="138">
        <f t="shared" si="69"/>
        <v>0</v>
      </c>
      <c r="F224" s="138">
        <f t="shared" si="70"/>
        <v>0</v>
      </c>
      <c r="G224" s="138">
        <f t="shared" si="71"/>
        <v>0</v>
      </c>
      <c r="H224" s="138">
        <f t="shared" si="72"/>
        <v>0</v>
      </c>
      <c r="I224" s="138">
        <f t="shared" si="73"/>
        <v>0</v>
      </c>
      <c r="J224" s="138">
        <f t="shared" si="74"/>
        <v>0</v>
      </c>
      <c r="K224" s="138">
        <f t="shared" si="75"/>
        <v>0</v>
      </c>
      <c r="L224" s="154" t="s">
        <v>20</v>
      </c>
      <c r="M224" s="138">
        <v>0</v>
      </c>
      <c r="N224" s="138">
        <v>0</v>
      </c>
      <c r="O224" s="138">
        <v>0</v>
      </c>
      <c r="P224" s="138">
        <v>0</v>
      </c>
      <c r="Q224" s="138">
        <v>0</v>
      </c>
      <c r="R224" s="138">
        <v>0</v>
      </c>
      <c r="S224" s="138">
        <v>0</v>
      </c>
      <c r="T224" s="138">
        <v>0</v>
      </c>
    </row>
    <row r="225" spans="2:20" x14ac:dyDescent="0.25">
      <c r="C225" s="155" t="s">
        <v>28</v>
      </c>
      <c r="D225" s="156">
        <v>2296</v>
      </c>
      <c r="E225" s="156">
        <v>2626</v>
      </c>
      <c r="F225" s="156">
        <v>2123.5</v>
      </c>
      <c r="G225" s="156">
        <v>2229.6999999999998</v>
      </c>
      <c r="H225" s="156">
        <v>2609</v>
      </c>
      <c r="I225" s="156">
        <v>2572</v>
      </c>
      <c r="J225" s="156">
        <v>2525.6999999999998</v>
      </c>
      <c r="K225" s="156">
        <v>2753.7</v>
      </c>
    </row>
    <row r="226" spans="2:20" x14ac:dyDescent="0.25">
      <c r="B226" s="148"/>
      <c r="C226" s="148" t="s">
        <v>43</v>
      </c>
      <c r="D226" s="149">
        <v>2123</v>
      </c>
      <c r="E226" s="149">
        <v>2436</v>
      </c>
      <c r="F226" s="149">
        <v>1987.2</v>
      </c>
      <c r="G226" s="149">
        <v>2079.6999999999998</v>
      </c>
      <c r="H226" s="149">
        <v>2415</v>
      </c>
      <c r="I226" s="149">
        <v>2367</v>
      </c>
      <c r="J226" s="149">
        <v>2312.3000000000002</v>
      </c>
      <c r="K226" s="157">
        <v>2505.8000000000002</v>
      </c>
      <c r="L226" s="148"/>
      <c r="M226" s="148"/>
      <c r="N226" s="148"/>
      <c r="O226" s="148"/>
      <c r="P226" s="148"/>
      <c r="Q226" s="148"/>
      <c r="R226" s="148"/>
      <c r="S226" s="148"/>
      <c r="T226" s="148"/>
    </row>
    <row r="227" spans="2:20" x14ac:dyDescent="0.25">
      <c r="C227" s="154" t="s">
        <v>18</v>
      </c>
      <c r="D227" s="138">
        <v>2075</v>
      </c>
      <c r="E227" s="138">
        <v>2387</v>
      </c>
      <c r="F227" s="138">
        <v>1941.4</v>
      </c>
      <c r="G227" s="138">
        <v>2029.7</v>
      </c>
      <c r="H227" s="138">
        <v>2345</v>
      </c>
      <c r="I227" s="138">
        <v>2295</v>
      </c>
      <c r="J227" s="138">
        <v>2221.9</v>
      </c>
      <c r="K227" s="136">
        <v>2346.9</v>
      </c>
    </row>
    <row r="228" spans="2:20" x14ac:dyDescent="0.25">
      <c r="C228" s="154" t="s">
        <v>19</v>
      </c>
      <c r="D228" s="138">
        <v>48</v>
      </c>
      <c r="E228" s="138">
        <v>49</v>
      </c>
      <c r="F228" s="138">
        <v>45.8</v>
      </c>
      <c r="G228" s="138">
        <v>50</v>
      </c>
      <c r="H228" s="138">
        <v>52</v>
      </c>
      <c r="I228" s="138">
        <v>55</v>
      </c>
      <c r="J228" s="138">
        <v>86.2</v>
      </c>
      <c r="K228" s="136">
        <v>156.5</v>
      </c>
    </row>
    <row r="229" spans="2:20" x14ac:dyDescent="0.25">
      <c r="C229" s="154" t="s">
        <v>20</v>
      </c>
      <c r="D229" s="138">
        <v>0</v>
      </c>
      <c r="E229" s="138">
        <v>0</v>
      </c>
      <c r="F229" s="138">
        <v>0</v>
      </c>
      <c r="G229" s="138">
        <v>0</v>
      </c>
      <c r="H229" s="138">
        <v>18</v>
      </c>
      <c r="I229" s="138">
        <v>16</v>
      </c>
      <c r="J229" s="138">
        <v>4.2</v>
      </c>
      <c r="K229" s="136">
        <v>2.4</v>
      </c>
    </row>
    <row r="230" spans="2:20" x14ac:dyDescent="0.25">
      <c r="C230" s="158" t="s">
        <v>27</v>
      </c>
      <c r="D230" s="159">
        <f t="shared" ref="D230:E230" si="76">D248</f>
        <v>9.8000000000000007</v>
      </c>
      <c r="E230" s="159">
        <f t="shared" si="76"/>
        <v>10.8</v>
      </c>
      <c r="F230" s="159">
        <f t="shared" ref="F230:K230" si="77">F248</f>
        <v>147.30000000000001</v>
      </c>
      <c r="G230" s="159">
        <f t="shared" si="77"/>
        <v>221.8</v>
      </c>
      <c r="H230" s="159">
        <f t="shared" si="77"/>
        <v>222.3</v>
      </c>
      <c r="I230" s="159">
        <f t="shared" si="77"/>
        <v>229.5</v>
      </c>
      <c r="J230" s="159">
        <f t="shared" si="77"/>
        <v>233</v>
      </c>
      <c r="K230" s="159">
        <f t="shared" si="77"/>
        <v>236</v>
      </c>
    </row>
    <row r="231" spans="2:20" x14ac:dyDescent="0.25">
      <c r="B231" s="148"/>
      <c r="C231" s="148" t="s">
        <v>44</v>
      </c>
      <c r="D231" s="157">
        <f>D248-D245</f>
        <v>0</v>
      </c>
      <c r="E231" s="157">
        <f>E248-E245</f>
        <v>0</v>
      </c>
      <c r="F231" s="157">
        <f t="shared" ref="F231:K231" si="78">F248-F245</f>
        <v>134.10000000000002</v>
      </c>
      <c r="G231" s="157">
        <f t="shared" si="78"/>
        <v>203.70000000000002</v>
      </c>
      <c r="H231" s="157">
        <f t="shared" si="78"/>
        <v>208</v>
      </c>
      <c r="I231" s="157">
        <f t="shared" si="78"/>
        <v>213.4</v>
      </c>
      <c r="J231" s="157">
        <f t="shared" si="78"/>
        <v>214</v>
      </c>
      <c r="K231" s="157">
        <f t="shared" si="78"/>
        <v>217</v>
      </c>
      <c r="L231" s="148"/>
      <c r="M231" s="148"/>
      <c r="N231" s="148"/>
      <c r="O231" s="148"/>
      <c r="P231" s="148"/>
      <c r="Q231" s="148"/>
      <c r="R231" s="148"/>
      <c r="S231" s="148"/>
      <c r="T231" s="148"/>
    </row>
    <row r="232" spans="2:20" x14ac:dyDescent="0.25">
      <c r="C232" s="154" t="s">
        <v>18</v>
      </c>
      <c r="D232" s="136">
        <v>0</v>
      </c>
      <c r="E232" s="136">
        <v>0</v>
      </c>
      <c r="F232" s="136">
        <v>0</v>
      </c>
      <c r="G232" s="136">
        <v>0</v>
      </c>
      <c r="H232" s="136">
        <v>0</v>
      </c>
      <c r="I232" s="136">
        <v>0</v>
      </c>
      <c r="J232" s="136">
        <v>0</v>
      </c>
      <c r="K232" s="136">
        <v>0</v>
      </c>
    </row>
    <row r="233" spans="2:20" x14ac:dyDescent="0.25">
      <c r="C233" s="154" t="s">
        <v>19</v>
      </c>
      <c r="D233" s="136">
        <f>D246</f>
        <v>0</v>
      </c>
      <c r="E233" s="136">
        <f>E246</f>
        <v>0</v>
      </c>
      <c r="F233" s="136">
        <f t="shared" ref="F233:K233" si="79">F246</f>
        <v>0</v>
      </c>
      <c r="G233" s="136">
        <f t="shared" si="79"/>
        <v>0</v>
      </c>
      <c r="H233" s="136">
        <f t="shared" si="79"/>
        <v>0</v>
      </c>
      <c r="I233" s="136">
        <f t="shared" si="79"/>
        <v>0</v>
      </c>
      <c r="J233" s="136">
        <f t="shared" si="79"/>
        <v>0</v>
      </c>
      <c r="K233" s="136">
        <f t="shared" si="79"/>
        <v>0</v>
      </c>
    </row>
    <row r="234" spans="2:20" x14ac:dyDescent="0.25">
      <c r="C234" s="154" t="s">
        <v>20</v>
      </c>
      <c r="D234" s="136">
        <f>D236+D239</f>
        <v>0</v>
      </c>
      <c r="E234" s="136">
        <f>E236+E239</f>
        <v>0</v>
      </c>
      <c r="F234" s="136">
        <f t="shared" ref="F234:K234" si="80">F236+F239</f>
        <v>134.1</v>
      </c>
      <c r="G234" s="136">
        <f t="shared" si="80"/>
        <v>203.7</v>
      </c>
      <c r="H234" s="136">
        <f t="shared" si="80"/>
        <v>208</v>
      </c>
      <c r="I234" s="136">
        <f t="shared" si="80"/>
        <v>213.39999999999998</v>
      </c>
      <c r="J234" s="136">
        <f t="shared" si="80"/>
        <v>214</v>
      </c>
      <c r="K234" s="136">
        <f t="shared" si="80"/>
        <v>217</v>
      </c>
    </row>
    <row r="235" spans="2:20" x14ac:dyDescent="0.25">
      <c r="D235" s="160">
        <v>2009</v>
      </c>
      <c r="E235" s="160">
        <v>2010</v>
      </c>
      <c r="F235" s="160">
        <v>2011</v>
      </c>
      <c r="G235" s="160">
        <v>2012</v>
      </c>
      <c r="H235" s="160">
        <v>2013</v>
      </c>
      <c r="I235" s="160">
        <v>2014</v>
      </c>
      <c r="J235" s="160">
        <v>2015</v>
      </c>
      <c r="K235" s="160">
        <v>2016</v>
      </c>
    </row>
    <row r="236" spans="2:20" x14ac:dyDescent="0.25">
      <c r="B236" s="162" t="s">
        <v>1</v>
      </c>
      <c r="C236" s="163"/>
      <c r="D236" s="164"/>
      <c r="E236" s="164"/>
      <c r="F236" s="177">
        <v>134.1</v>
      </c>
      <c r="G236" s="177">
        <v>203.7</v>
      </c>
      <c r="H236" s="164">
        <v>46</v>
      </c>
      <c r="I236" s="164">
        <v>44.7</v>
      </c>
      <c r="J236" s="164">
        <v>44</v>
      </c>
      <c r="K236" s="164">
        <v>44</v>
      </c>
    </row>
    <row r="237" spans="2:20" x14ac:dyDescent="0.25">
      <c r="B237" s="165"/>
      <c r="C237" s="166" t="s">
        <v>2</v>
      </c>
      <c r="D237" s="167"/>
      <c r="E237" s="167"/>
      <c r="F237" s="177"/>
      <c r="G237" s="177"/>
      <c r="H237" s="167"/>
      <c r="I237" s="167"/>
      <c r="J237" s="167"/>
      <c r="K237" s="180"/>
    </row>
    <row r="238" spans="2:20" x14ac:dyDescent="0.25">
      <c r="B238" s="165"/>
      <c r="C238" s="166" t="s">
        <v>3</v>
      </c>
      <c r="D238" s="167"/>
      <c r="E238" s="167"/>
      <c r="F238" s="177"/>
      <c r="G238" s="177"/>
      <c r="H238" s="167">
        <v>46</v>
      </c>
      <c r="I238" s="167">
        <v>44.7</v>
      </c>
      <c r="J238" s="167"/>
      <c r="K238" s="180"/>
    </row>
    <row r="239" spans="2:20" x14ac:dyDescent="0.25">
      <c r="B239" s="162" t="s">
        <v>0</v>
      </c>
      <c r="C239" s="163"/>
      <c r="D239" s="164"/>
      <c r="E239" s="164"/>
      <c r="F239" s="177"/>
      <c r="G239" s="177"/>
      <c r="H239" s="164">
        <v>162</v>
      </c>
      <c r="I239" s="164">
        <v>168.7</v>
      </c>
      <c r="J239" s="164">
        <v>170</v>
      </c>
      <c r="K239" s="164">
        <v>173</v>
      </c>
    </row>
    <row r="240" spans="2:20" x14ac:dyDescent="0.25">
      <c r="B240" s="165"/>
      <c r="C240" s="166" t="s">
        <v>8</v>
      </c>
      <c r="D240" s="167"/>
      <c r="E240" s="167"/>
      <c r="F240" s="177"/>
      <c r="G240" s="177"/>
      <c r="H240" s="167"/>
      <c r="I240" s="167"/>
      <c r="J240" s="167"/>
      <c r="K240" s="180"/>
    </row>
    <row r="241" spans="2:11" x14ac:dyDescent="0.25">
      <c r="B241" s="165"/>
      <c r="C241" s="166" t="s">
        <v>9</v>
      </c>
      <c r="D241" s="167"/>
      <c r="E241" s="167"/>
      <c r="F241" s="177"/>
      <c r="G241" s="177"/>
      <c r="H241" s="167">
        <v>162</v>
      </c>
      <c r="I241" s="167">
        <v>168.7</v>
      </c>
      <c r="J241" s="167"/>
      <c r="K241" s="180"/>
    </row>
    <row r="242" spans="2:11" x14ac:dyDescent="0.25">
      <c r="B242" s="168" t="s">
        <v>4</v>
      </c>
      <c r="C242" s="169"/>
      <c r="D242" s="164"/>
      <c r="E242" s="164"/>
      <c r="F242" s="164"/>
      <c r="G242" s="164"/>
      <c r="H242" s="164"/>
      <c r="I242" s="164"/>
      <c r="J242" s="164"/>
      <c r="K242" s="164">
        <v>0</v>
      </c>
    </row>
    <row r="243" spans="2:11" x14ac:dyDescent="0.25">
      <c r="B243" s="162" t="s">
        <v>5</v>
      </c>
      <c r="C243" s="163"/>
      <c r="D243" s="164">
        <v>9.8000000000000007</v>
      </c>
      <c r="E243" s="164">
        <v>10.8</v>
      </c>
      <c r="F243" s="164">
        <v>13.2</v>
      </c>
      <c r="G243" s="164">
        <v>18.100000000000001</v>
      </c>
      <c r="H243" s="164">
        <v>14.3</v>
      </c>
      <c r="I243" s="164">
        <v>16.100000000000001</v>
      </c>
      <c r="J243" s="164">
        <v>19</v>
      </c>
      <c r="K243" s="164">
        <v>19</v>
      </c>
    </row>
    <row r="244" spans="2:11" x14ac:dyDescent="0.25">
      <c r="B244" s="165"/>
      <c r="C244" s="166" t="s">
        <v>7</v>
      </c>
      <c r="D244" s="167"/>
      <c r="E244" s="167"/>
      <c r="F244" s="167"/>
      <c r="G244" s="167"/>
      <c r="H244" s="167"/>
      <c r="I244" s="167"/>
      <c r="J244" s="167"/>
      <c r="K244" s="180"/>
    </row>
    <row r="245" spans="2:11" x14ac:dyDescent="0.25">
      <c r="B245" s="170"/>
      <c r="C245" s="171" t="s">
        <v>6</v>
      </c>
      <c r="D245" s="167">
        <v>9.8000000000000007</v>
      </c>
      <c r="E245" s="167">
        <v>10.8</v>
      </c>
      <c r="F245" s="167">
        <v>13.2</v>
      </c>
      <c r="G245" s="167">
        <v>18.100000000000001</v>
      </c>
      <c r="H245" s="167">
        <v>14.3</v>
      </c>
      <c r="I245" s="167">
        <v>16.100000000000001</v>
      </c>
      <c r="J245" s="167">
        <v>19</v>
      </c>
      <c r="K245" s="180">
        <v>19</v>
      </c>
    </row>
    <row r="246" spans="2:11" x14ac:dyDescent="0.25">
      <c r="B246" s="172" t="s">
        <v>10</v>
      </c>
      <c r="C246" s="173"/>
      <c r="D246" s="174"/>
      <c r="E246" s="174"/>
      <c r="F246" s="174"/>
      <c r="G246" s="174"/>
      <c r="H246" s="174"/>
      <c r="I246" s="174"/>
      <c r="J246" s="174"/>
      <c r="K246" s="178"/>
    </row>
    <row r="247" spans="2:11" x14ac:dyDescent="0.25">
      <c r="B247" s="170"/>
      <c r="C247" s="171" t="s">
        <v>11</v>
      </c>
      <c r="D247" s="167"/>
      <c r="E247" s="167"/>
      <c r="F247" s="167"/>
      <c r="G247" s="167"/>
      <c r="H247" s="167"/>
      <c r="I247" s="167"/>
      <c r="J247" s="167"/>
      <c r="K247" s="180"/>
    </row>
    <row r="248" spans="2:11" x14ac:dyDescent="0.25">
      <c r="B248" s="175" t="s">
        <v>12</v>
      </c>
      <c r="C248" s="176"/>
      <c r="D248" s="164">
        <v>9.8000000000000007</v>
      </c>
      <c r="E248" s="164">
        <v>10.8</v>
      </c>
      <c r="F248" s="164">
        <v>147.30000000000001</v>
      </c>
      <c r="G248" s="164">
        <v>221.8</v>
      </c>
      <c r="H248" s="164">
        <v>222.3</v>
      </c>
      <c r="I248" s="164">
        <v>229.5</v>
      </c>
      <c r="J248" s="164">
        <f>J236+J239+J242+J243+J246</f>
        <v>233</v>
      </c>
      <c r="K248" s="164">
        <f>K236+K239+K242+K243+K246</f>
        <v>236</v>
      </c>
    </row>
  </sheetData>
  <mergeCells count="10">
    <mergeCell ref="Z20:AA20"/>
    <mergeCell ref="Z30:AA30"/>
    <mergeCell ref="Z39:AA39"/>
    <mergeCell ref="Z47:AA47"/>
    <mergeCell ref="Z56:AA56"/>
    <mergeCell ref="AD20:AE20"/>
    <mergeCell ref="AD30:AE30"/>
    <mergeCell ref="AD39:AE39"/>
    <mergeCell ref="AD47:AE47"/>
    <mergeCell ref="AD56:AE56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A93B8-922A-4400-ADC3-1504998C586E}">
  <dimension ref="B1:AN87"/>
  <sheetViews>
    <sheetView zoomScale="80" zoomScaleNormal="80" zoomScalePageLayoutView="200" workbookViewId="0">
      <selection activeCell="P42" sqref="P42"/>
    </sheetView>
  </sheetViews>
  <sheetFormatPr defaultColWidth="8.85546875" defaultRowHeight="15" x14ac:dyDescent="0.25"/>
  <cols>
    <col min="1" max="1" width="3.42578125" style="96" customWidth="1"/>
    <col min="2" max="2" width="16.140625" style="96" customWidth="1"/>
    <col min="3" max="3" width="8.7109375" style="96" customWidth="1"/>
    <col min="4" max="8" width="8.85546875" style="96"/>
    <col min="9" max="9" width="10.28515625" style="96" bestFit="1" customWidth="1"/>
    <col min="10" max="13" width="8.85546875" style="96"/>
    <col min="14" max="14" width="8.85546875" style="97"/>
    <col min="15" max="15" width="17" style="96" customWidth="1"/>
    <col min="16" max="16" width="8.85546875" style="96"/>
    <col min="17" max="17" width="15.42578125" style="96" customWidth="1"/>
    <col min="18" max="20" width="8.85546875" style="96"/>
    <col min="21" max="21" width="9.28515625" style="96" bestFit="1" customWidth="1"/>
    <col min="22" max="26" width="8.85546875" style="96"/>
    <col min="27" max="27" width="8.85546875" style="97"/>
    <col min="28" max="39" width="8.85546875" style="96"/>
    <col min="40" max="40" width="8.85546875" style="97"/>
    <col min="41" max="16384" width="8.85546875" style="96"/>
  </cols>
  <sheetData>
    <row r="1" spans="2:40" s="95" customFormat="1" ht="35.25" customHeight="1" x14ac:dyDescent="0.25">
      <c r="B1" s="94" t="str">
        <f>C7</f>
        <v>Electricity generation in the Nordic countries, 2013</v>
      </c>
      <c r="N1" s="94"/>
      <c r="AA1" s="94"/>
      <c r="AN1" s="94"/>
    </row>
    <row r="2" spans="2:40" x14ac:dyDescent="0.25"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</row>
    <row r="3" spans="2:40" ht="21" x14ac:dyDescent="0.35">
      <c r="B3" s="98" t="s">
        <v>86</v>
      </c>
    </row>
    <row r="4" spans="2:40" ht="21" x14ac:dyDescent="0.35">
      <c r="B4" s="98"/>
    </row>
    <row r="5" spans="2:40" x14ac:dyDescent="0.25">
      <c r="B5" s="97" t="s">
        <v>87</v>
      </c>
      <c r="C5" s="96">
        <v>1</v>
      </c>
    </row>
    <row r="6" spans="2:40" x14ac:dyDescent="0.25">
      <c r="B6" s="97" t="s">
        <v>88</v>
      </c>
      <c r="C6" s="96">
        <v>12</v>
      </c>
    </row>
    <row r="7" spans="2:40" x14ac:dyDescent="0.25">
      <c r="B7" s="97" t="s">
        <v>89</v>
      </c>
      <c r="C7" s="96" t="s">
        <v>150</v>
      </c>
    </row>
    <row r="8" spans="2:40" x14ac:dyDescent="0.25">
      <c r="B8" s="97" t="s">
        <v>90</v>
      </c>
      <c r="C8" s="99" t="s">
        <v>151</v>
      </c>
    </row>
    <row r="9" spans="2:40" x14ac:dyDescent="0.25">
      <c r="B9" s="97"/>
      <c r="C9" s="99"/>
    </row>
    <row r="10" spans="2:40" x14ac:dyDescent="0.25">
      <c r="B10" s="97" t="s">
        <v>91</v>
      </c>
      <c r="C10" s="99"/>
    </row>
    <row r="11" spans="2:40" x14ac:dyDescent="0.25">
      <c r="B11" s="97" t="s">
        <v>92</v>
      </c>
      <c r="C11" s="99"/>
    </row>
    <row r="12" spans="2:40" ht="23.25" x14ac:dyDescent="0.35">
      <c r="B12" s="97"/>
      <c r="L12" s="100"/>
    </row>
    <row r="13" spans="2:40" x14ac:dyDescent="0.25">
      <c r="B13" s="97" t="s">
        <v>93</v>
      </c>
    </row>
    <row r="14" spans="2:40" x14ac:dyDescent="0.25">
      <c r="B14" s="97" t="s">
        <v>94</v>
      </c>
    </row>
    <row r="15" spans="2:40" x14ac:dyDescent="0.25">
      <c r="B15" s="97" t="s">
        <v>95</v>
      </c>
      <c r="C15" s="96" t="s">
        <v>152</v>
      </c>
    </row>
    <row r="16" spans="2:40" x14ac:dyDescent="0.25">
      <c r="B16" s="97"/>
    </row>
    <row r="17" spans="2:38" x14ac:dyDescent="0.25">
      <c r="B17" s="97"/>
    </row>
    <row r="18" spans="2:38" x14ac:dyDescent="0.25">
      <c r="B18" s="97"/>
      <c r="C18" s="97"/>
    </row>
    <row r="19" spans="2:38" x14ac:dyDescent="0.25">
      <c r="B19" s="97"/>
      <c r="C19" s="97"/>
    </row>
    <row r="20" spans="2:38" ht="23.25" x14ac:dyDescent="0.35">
      <c r="B20" s="100" t="s">
        <v>96</v>
      </c>
      <c r="C20" s="97"/>
    </row>
    <row r="21" spans="2:38" x14ac:dyDescent="0.25">
      <c r="B21" s="97"/>
      <c r="C21" s="97"/>
    </row>
    <row r="22" spans="2:38" x14ac:dyDescent="0.25">
      <c r="B22" s="97"/>
      <c r="V22" s="101"/>
      <c r="W22" s="101"/>
    </row>
    <row r="23" spans="2:38" x14ac:dyDescent="0.25">
      <c r="B23" s="102"/>
      <c r="C23" s="102"/>
      <c r="D23" s="102"/>
      <c r="E23" s="102"/>
      <c r="F23" s="102"/>
      <c r="G23" s="102"/>
      <c r="H23" s="102"/>
      <c r="V23" s="101"/>
      <c r="W23" s="101"/>
    </row>
    <row r="24" spans="2:38" x14ac:dyDescent="0.25">
      <c r="B24" s="102"/>
      <c r="C24" s="102"/>
      <c r="D24" s="102"/>
      <c r="E24" s="102"/>
      <c r="F24" s="102"/>
      <c r="G24" s="102"/>
      <c r="H24" s="102"/>
      <c r="V24" s="101"/>
      <c r="W24" s="101"/>
    </row>
    <row r="25" spans="2:38" x14ac:dyDescent="0.25">
      <c r="B25" s="102"/>
      <c r="C25" s="102"/>
      <c r="D25" s="102"/>
      <c r="E25" s="102"/>
      <c r="F25" s="102"/>
      <c r="G25" s="102"/>
      <c r="H25" s="102"/>
      <c r="V25" s="101"/>
      <c r="W25" s="101"/>
    </row>
    <row r="26" spans="2:38" x14ac:dyDescent="0.25">
      <c r="B26" s="102"/>
      <c r="C26" s="102"/>
      <c r="D26" s="102"/>
      <c r="E26" s="102"/>
      <c r="F26" s="102"/>
      <c r="G26" s="102"/>
      <c r="H26" s="102"/>
      <c r="V26" s="101"/>
      <c r="W26" s="101"/>
      <c r="X26" s="97"/>
      <c r="Y26" s="97"/>
    </row>
    <row r="27" spans="2:38" x14ac:dyDescent="0.25">
      <c r="B27" s="102"/>
      <c r="C27" s="102"/>
      <c r="D27" s="102"/>
      <c r="E27" s="102"/>
      <c r="F27" s="102"/>
      <c r="G27" s="102"/>
      <c r="H27" s="102"/>
      <c r="V27" s="101"/>
      <c r="W27" s="101"/>
      <c r="X27" s="97"/>
      <c r="Y27" s="97"/>
    </row>
    <row r="28" spans="2:38" ht="15.75" x14ac:dyDescent="0.25">
      <c r="B28" s="102"/>
      <c r="C28" s="102"/>
      <c r="D28" s="102"/>
      <c r="E28" s="102"/>
      <c r="F28" s="102"/>
      <c r="G28" s="102"/>
      <c r="H28" s="102"/>
      <c r="N28" s="103"/>
      <c r="V28" s="101"/>
      <c r="W28" s="101"/>
      <c r="AA28" s="103"/>
    </row>
    <row r="29" spans="2:38" s="97" customFormat="1" x14ac:dyDescent="0.25">
      <c r="B29" s="102"/>
      <c r="C29" s="102"/>
      <c r="D29" s="102"/>
      <c r="E29" s="102"/>
      <c r="F29" s="102"/>
      <c r="G29" s="102"/>
      <c r="H29" s="102"/>
      <c r="V29" s="101"/>
      <c r="W29" s="101"/>
      <c r="AA29" s="96"/>
    </row>
    <row r="30" spans="2:38" x14ac:dyDescent="0.25">
      <c r="B30" s="102"/>
      <c r="C30" s="102"/>
      <c r="D30" s="102"/>
      <c r="E30" s="102"/>
      <c r="F30" s="102"/>
      <c r="G30" s="102"/>
      <c r="H30" s="102"/>
      <c r="N30" s="104"/>
      <c r="V30" s="101"/>
      <c r="W30" s="101"/>
      <c r="X30" s="105"/>
      <c r="Y30" s="105"/>
      <c r="AA30" s="104"/>
      <c r="AB30" s="105"/>
      <c r="AC30" s="105"/>
      <c r="AD30" s="105"/>
      <c r="AE30" s="105"/>
      <c r="AF30" s="105"/>
      <c r="AG30" s="105"/>
      <c r="AH30" s="105"/>
      <c r="AI30" s="105"/>
      <c r="AJ30" s="105"/>
      <c r="AK30" s="105"/>
      <c r="AL30" s="105"/>
    </row>
    <row r="31" spans="2:38" x14ac:dyDescent="0.25">
      <c r="B31" s="102"/>
      <c r="C31" s="102"/>
      <c r="D31" s="102"/>
      <c r="E31" s="102"/>
      <c r="F31" s="102"/>
      <c r="G31" s="102"/>
      <c r="H31" s="102"/>
      <c r="N31" s="104"/>
      <c r="V31" s="101"/>
      <c r="W31" s="101"/>
      <c r="X31" s="105"/>
      <c r="Y31" s="105"/>
      <c r="AA31" s="104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5"/>
    </row>
    <row r="32" spans="2:38" x14ac:dyDescent="0.25">
      <c r="B32" s="102"/>
      <c r="C32" s="102"/>
      <c r="D32" s="102"/>
      <c r="E32" s="102"/>
      <c r="F32" s="102"/>
      <c r="G32" s="102"/>
      <c r="H32" s="102"/>
      <c r="N32" s="104"/>
      <c r="V32" s="101"/>
      <c r="W32" s="101"/>
      <c r="X32" s="105"/>
      <c r="Y32" s="105"/>
      <c r="AA32" s="104"/>
      <c r="AB32" s="105"/>
      <c r="AC32" s="105"/>
      <c r="AD32" s="105"/>
      <c r="AE32" s="105"/>
      <c r="AF32" s="105"/>
      <c r="AG32" s="105"/>
      <c r="AH32" s="105"/>
      <c r="AI32" s="105"/>
      <c r="AJ32" s="105"/>
      <c r="AK32" s="105"/>
      <c r="AL32" s="105"/>
    </row>
    <row r="33" spans="2:38" x14ac:dyDescent="0.25">
      <c r="B33" s="102"/>
      <c r="C33" s="102"/>
      <c r="D33" s="102"/>
      <c r="E33" s="102"/>
      <c r="F33" s="102"/>
      <c r="G33" s="102"/>
      <c r="H33" s="102"/>
      <c r="N33" s="104"/>
      <c r="V33" s="101"/>
      <c r="W33" s="101"/>
      <c r="X33" s="105"/>
      <c r="Y33" s="105"/>
      <c r="AA33" s="104"/>
      <c r="AB33" s="105"/>
      <c r="AC33" s="105"/>
      <c r="AD33" s="105"/>
      <c r="AE33" s="105"/>
      <c r="AF33" s="105"/>
      <c r="AG33" s="105"/>
      <c r="AH33" s="105"/>
      <c r="AI33" s="105"/>
      <c r="AJ33" s="105"/>
      <c r="AK33" s="105"/>
      <c r="AL33" s="105"/>
    </row>
    <row r="34" spans="2:38" x14ac:dyDescent="0.25">
      <c r="B34" s="102"/>
      <c r="C34" s="102"/>
      <c r="D34" s="102"/>
      <c r="E34" s="102"/>
      <c r="F34" s="102"/>
      <c r="G34" s="102"/>
      <c r="H34" s="102"/>
      <c r="N34" s="104"/>
      <c r="V34" s="101"/>
      <c r="W34" s="101"/>
      <c r="X34" s="105"/>
      <c r="Y34" s="105"/>
      <c r="AA34" s="104"/>
      <c r="AB34" s="105"/>
      <c r="AC34" s="105"/>
      <c r="AD34" s="105"/>
      <c r="AE34" s="105"/>
      <c r="AF34" s="105"/>
      <c r="AG34" s="105"/>
      <c r="AH34" s="105"/>
      <c r="AI34" s="105"/>
      <c r="AJ34" s="105"/>
      <c r="AK34" s="105"/>
      <c r="AL34" s="105"/>
    </row>
    <row r="35" spans="2:38" x14ac:dyDescent="0.25">
      <c r="B35" s="102"/>
      <c r="C35" s="102"/>
      <c r="D35" s="102"/>
      <c r="E35" s="102"/>
      <c r="F35" s="102"/>
      <c r="G35" s="102"/>
      <c r="H35" s="102"/>
      <c r="N35" s="104"/>
      <c r="V35" s="101"/>
      <c r="W35" s="101"/>
      <c r="X35" s="105"/>
      <c r="Y35" s="105"/>
      <c r="AA35" s="104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</row>
    <row r="36" spans="2:38" x14ac:dyDescent="0.25">
      <c r="B36" s="102"/>
      <c r="C36" s="102"/>
      <c r="D36" s="102"/>
      <c r="E36" s="102"/>
      <c r="F36" s="102"/>
      <c r="G36" s="102"/>
      <c r="H36" s="102"/>
      <c r="N36" s="96"/>
      <c r="V36" s="101"/>
      <c r="W36" s="101"/>
      <c r="X36" s="105"/>
      <c r="Y36" s="105"/>
      <c r="AA36" s="104"/>
      <c r="AB36" s="105"/>
      <c r="AC36" s="105"/>
      <c r="AD36" s="105"/>
      <c r="AE36" s="105"/>
      <c r="AF36" s="105"/>
      <c r="AG36" s="105"/>
      <c r="AH36" s="105"/>
      <c r="AI36" s="105"/>
      <c r="AJ36" s="105"/>
      <c r="AK36" s="105"/>
      <c r="AL36" s="105"/>
    </row>
    <row r="37" spans="2:38" x14ac:dyDescent="0.25">
      <c r="B37" s="102"/>
      <c r="C37" s="102"/>
      <c r="D37" s="102"/>
      <c r="E37" s="102"/>
      <c r="F37" s="102"/>
      <c r="G37" s="102"/>
      <c r="H37" s="102"/>
      <c r="N37" s="96"/>
      <c r="P37" s="101"/>
      <c r="Q37" s="101"/>
      <c r="R37" s="101"/>
      <c r="S37" s="101"/>
      <c r="T37" s="101"/>
      <c r="U37" s="101"/>
      <c r="V37" s="101"/>
      <c r="W37" s="101"/>
      <c r="X37" s="105"/>
      <c r="Y37" s="105"/>
      <c r="AA37" s="104"/>
      <c r="AB37" s="105"/>
      <c r="AC37" s="105"/>
      <c r="AD37" s="105"/>
      <c r="AE37" s="105"/>
      <c r="AF37" s="105"/>
      <c r="AG37" s="105"/>
      <c r="AH37" s="105"/>
      <c r="AI37" s="105"/>
      <c r="AJ37" s="105"/>
      <c r="AK37" s="105"/>
      <c r="AL37" s="105"/>
    </row>
    <row r="38" spans="2:38" x14ac:dyDescent="0.25">
      <c r="N38" s="96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AA38" s="104"/>
      <c r="AB38" s="105"/>
      <c r="AC38" s="105"/>
      <c r="AD38" s="105"/>
      <c r="AE38" s="105"/>
      <c r="AF38" s="105"/>
      <c r="AG38" s="105"/>
      <c r="AH38" s="105"/>
      <c r="AI38" s="105"/>
      <c r="AJ38" s="105"/>
      <c r="AK38" s="105"/>
      <c r="AL38" s="105"/>
    </row>
    <row r="39" spans="2:38" x14ac:dyDescent="0.25">
      <c r="N39" s="96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AA39" s="104"/>
      <c r="AB39" s="105"/>
      <c r="AC39" s="105"/>
      <c r="AD39" s="105"/>
      <c r="AE39" s="105"/>
      <c r="AF39" s="105"/>
      <c r="AG39" s="105"/>
      <c r="AH39" s="105"/>
      <c r="AI39" s="105"/>
      <c r="AJ39" s="105"/>
      <c r="AK39" s="105"/>
      <c r="AL39" s="105"/>
    </row>
    <row r="40" spans="2:38" ht="23.25" x14ac:dyDescent="0.35">
      <c r="B40" s="100" t="s">
        <v>97</v>
      </c>
      <c r="C40" s="106"/>
      <c r="N40" s="104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AA40" s="104"/>
      <c r="AB40" s="105"/>
      <c r="AC40" s="105"/>
      <c r="AD40" s="105"/>
      <c r="AE40" s="105"/>
      <c r="AF40" s="105"/>
      <c r="AG40" s="105"/>
      <c r="AH40" s="105"/>
      <c r="AI40" s="105"/>
      <c r="AJ40" s="105"/>
      <c r="AK40" s="105"/>
      <c r="AL40" s="105"/>
    </row>
    <row r="41" spans="2:38" x14ac:dyDescent="0.25">
      <c r="B41" s="96">
        <v>2016</v>
      </c>
      <c r="N41" s="104"/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AA41" s="104"/>
      <c r="AB41" s="105"/>
      <c r="AC41" s="105"/>
      <c r="AD41" s="105"/>
      <c r="AE41" s="105"/>
      <c r="AF41" s="105"/>
      <c r="AG41" s="105"/>
      <c r="AH41" s="105"/>
      <c r="AI41" s="105"/>
      <c r="AJ41" s="105"/>
      <c r="AK41" s="105"/>
      <c r="AL41" s="105"/>
    </row>
    <row r="42" spans="2:38" x14ac:dyDescent="0.25">
      <c r="B42" s="97"/>
      <c r="C42" s="97" t="s">
        <v>112</v>
      </c>
      <c r="D42" s="97" t="s">
        <v>119</v>
      </c>
      <c r="E42" s="97" t="s">
        <v>153</v>
      </c>
      <c r="F42" s="97" t="s">
        <v>118</v>
      </c>
      <c r="G42" s="97" t="s">
        <v>154</v>
      </c>
      <c r="H42" s="97" t="s">
        <v>117</v>
      </c>
      <c r="I42" s="97" t="s">
        <v>155</v>
      </c>
      <c r="J42" s="97" t="s">
        <v>156</v>
      </c>
      <c r="K42" s="97" t="s">
        <v>113</v>
      </c>
      <c r="L42" s="97"/>
      <c r="N42" s="104"/>
      <c r="O42" s="107" t="s">
        <v>117</v>
      </c>
      <c r="P42" s="107" t="s">
        <v>113</v>
      </c>
      <c r="Q42" s="107" t="s">
        <v>154</v>
      </c>
      <c r="R42" s="107" t="s">
        <v>156</v>
      </c>
      <c r="S42" s="107" t="s">
        <v>153</v>
      </c>
      <c r="T42" s="107" t="s">
        <v>119</v>
      </c>
      <c r="U42" s="107" t="s">
        <v>155</v>
      </c>
      <c r="V42" s="107" t="s">
        <v>118</v>
      </c>
      <c r="W42" s="107" t="s">
        <v>112</v>
      </c>
      <c r="X42" s="105"/>
      <c r="Y42" s="105"/>
      <c r="AA42" s="104"/>
      <c r="AB42" s="105"/>
      <c r="AC42" s="105"/>
      <c r="AD42" s="105"/>
      <c r="AE42" s="105"/>
      <c r="AF42" s="105"/>
      <c r="AG42" s="105"/>
      <c r="AH42" s="105"/>
      <c r="AI42" s="105"/>
      <c r="AJ42" s="105"/>
      <c r="AK42" s="105"/>
      <c r="AL42" s="105"/>
    </row>
    <row r="43" spans="2:38" x14ac:dyDescent="0.25">
      <c r="B43" s="97" t="s">
        <v>157</v>
      </c>
      <c r="C43" s="108">
        <v>8.8650000000000002</v>
      </c>
      <c r="D43" s="108">
        <v>0</v>
      </c>
      <c r="E43" s="108">
        <v>0.74399999999999999</v>
      </c>
      <c r="F43" s="108">
        <v>0.39800000000000002</v>
      </c>
      <c r="G43" s="108">
        <f>'[1]Data iea'!I47</f>
        <v>0</v>
      </c>
      <c r="H43" s="108">
        <v>1.9E-2</v>
      </c>
      <c r="I43" s="108">
        <v>0.623</v>
      </c>
      <c r="J43" s="108">
        <v>12.782</v>
      </c>
      <c r="K43" s="108">
        <v>5.6230000000000002</v>
      </c>
      <c r="L43" s="108"/>
      <c r="N43" s="97" t="s">
        <v>158</v>
      </c>
      <c r="O43" s="109">
        <f>O51/$X51</f>
        <v>0.55864158715620271</v>
      </c>
      <c r="P43" s="109">
        <f t="shared" ref="P43:X43" si="0">P51/$X51</f>
        <v>7.3769733267209717E-2</v>
      </c>
      <c r="Q43" s="109">
        <f t="shared" si="0"/>
        <v>1.2025636340770656E-2</v>
      </c>
      <c r="R43" s="109">
        <f t="shared" si="0"/>
        <v>7.9381538702474649E-2</v>
      </c>
      <c r="S43" s="109">
        <f t="shared" si="0"/>
        <v>2.145062204431072E-3</v>
      </c>
      <c r="T43" s="109">
        <f t="shared" si="0"/>
        <v>0.20478700054338411</v>
      </c>
      <c r="U43" s="109">
        <f t="shared" si="0"/>
        <v>1.7995743095581027E-2</v>
      </c>
      <c r="V43" s="109">
        <f t="shared" si="0"/>
        <v>2.4416692570349259E-3</v>
      </c>
      <c r="W43" s="109">
        <f t="shared" si="0"/>
        <v>4.881202943291104E-2</v>
      </c>
      <c r="X43" s="109">
        <f t="shared" si="0"/>
        <v>1</v>
      </c>
      <c r="Y43" s="105"/>
      <c r="AA43" s="104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/>
    </row>
    <row r="44" spans="2:38" x14ac:dyDescent="0.25">
      <c r="B44" s="97" t="s">
        <v>159</v>
      </c>
      <c r="C44" s="108">
        <v>10.509</v>
      </c>
      <c r="D44" s="108">
        <v>23.202999999999999</v>
      </c>
      <c r="E44" s="108">
        <v>1.7000000000000001E-2</v>
      </c>
      <c r="F44" s="108">
        <v>0.2</v>
      </c>
      <c r="G44" s="108">
        <f>'[1]Data iea'!I75</f>
        <v>0</v>
      </c>
      <c r="H44" s="108">
        <v>15.798999999999999</v>
      </c>
      <c r="I44" s="108">
        <v>3.738</v>
      </c>
      <c r="J44" s="108">
        <v>3.0680000000000001</v>
      </c>
      <c r="K44" s="108">
        <v>11.952</v>
      </c>
      <c r="N44" s="97" t="s">
        <v>157</v>
      </c>
      <c r="O44" s="109">
        <f t="shared" ref="O44:X48" si="1">O52/$X52</f>
        <v>6.5395470503200933E-4</v>
      </c>
      <c r="P44" s="109">
        <f t="shared" si="1"/>
        <v>0.19353617402078888</v>
      </c>
      <c r="Q44" s="109">
        <f t="shared" si="1"/>
        <v>0</v>
      </c>
      <c r="R44" s="109">
        <f t="shared" si="1"/>
        <v>0.4399394231431128</v>
      </c>
      <c r="S44" s="109">
        <f t="shared" si="1"/>
        <v>2.5607489502306048E-2</v>
      </c>
      <c r="T44" s="109">
        <f t="shared" si="1"/>
        <v>0</v>
      </c>
      <c r="U44" s="109">
        <f t="shared" si="1"/>
        <v>2.1442830591312727E-2</v>
      </c>
      <c r="V44" s="109">
        <f t="shared" si="1"/>
        <v>1.3698630136986301E-2</v>
      </c>
      <c r="W44" s="109">
        <f t="shared" si="1"/>
        <v>0.30512149790046117</v>
      </c>
      <c r="X44" s="109">
        <f t="shared" si="1"/>
        <v>1</v>
      </c>
      <c r="Y44" s="105"/>
      <c r="Z44" s="110">
        <f>R44+S44</f>
        <v>0.46554691264541886</v>
      </c>
      <c r="AA44" s="110">
        <f>O44+P44+Q44</f>
        <v>0.19419012872582089</v>
      </c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</row>
    <row r="45" spans="2:38" x14ac:dyDescent="0.25">
      <c r="B45" s="97" t="s">
        <v>160</v>
      </c>
      <c r="C45" s="108">
        <v>0</v>
      </c>
      <c r="D45" s="108">
        <v>0</v>
      </c>
      <c r="E45" s="108">
        <v>0</v>
      </c>
      <c r="F45" s="108">
        <v>3.0000000000000001E-3</v>
      </c>
      <c r="G45" s="108">
        <f>'[1]Data iea'!I89*0.001</f>
        <v>5.0680000000000005</v>
      </c>
      <c r="H45" s="108">
        <v>13.47</v>
      </c>
      <c r="I45" s="108">
        <v>0</v>
      </c>
      <c r="J45" s="108">
        <v>9.0000000000000011E-3</v>
      </c>
      <c r="K45" s="108">
        <v>0</v>
      </c>
      <c r="N45" s="97" t="s">
        <v>159</v>
      </c>
      <c r="O45" s="109">
        <f t="shared" si="1"/>
        <v>0.23068948398212771</v>
      </c>
      <c r="P45" s="109">
        <f t="shared" si="1"/>
        <v>0.17451741961860817</v>
      </c>
      <c r="Q45" s="109">
        <f t="shared" si="1"/>
        <v>0</v>
      </c>
      <c r="R45" s="109">
        <f t="shared" si="1"/>
        <v>4.4797476856583827E-2</v>
      </c>
      <c r="S45" s="109">
        <f t="shared" si="1"/>
        <v>2.4822591478550362E-4</v>
      </c>
      <c r="T45" s="109">
        <f t="shared" si="1"/>
        <v>0.33879917063341408</v>
      </c>
      <c r="U45" s="109">
        <f t="shared" si="1"/>
        <v>5.4580498204012493E-2</v>
      </c>
      <c r="V45" s="109">
        <f t="shared" si="1"/>
        <v>2.9203048798294544E-3</v>
      </c>
      <c r="W45" s="109">
        <f t="shared" si="1"/>
        <v>0.15344741991063868</v>
      </c>
      <c r="X45" s="109">
        <f t="shared" si="1"/>
        <v>1</v>
      </c>
      <c r="Y45" s="105"/>
      <c r="Z45" s="110">
        <f t="shared" ref="Z45:Z48" si="2">R45+S45</f>
        <v>4.5045702771369329E-2</v>
      </c>
      <c r="AA45" s="110">
        <f t="shared" ref="AA45:AA48" si="3">O45+P45+Q45</f>
        <v>0.40520690360073586</v>
      </c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</row>
    <row r="46" spans="2:38" x14ac:dyDescent="0.25">
      <c r="B46" s="97" t="s">
        <v>161</v>
      </c>
      <c r="C46" s="108">
        <v>0.14599999999999999</v>
      </c>
      <c r="D46" s="108">
        <v>0</v>
      </c>
      <c r="E46" s="108">
        <v>0</v>
      </c>
      <c r="F46" s="108">
        <v>0.03</v>
      </c>
      <c r="G46" s="108">
        <f>'[1]Data iea'!I61</f>
        <v>0</v>
      </c>
      <c r="H46" s="108">
        <v>144.005</v>
      </c>
      <c r="I46" s="108">
        <v>2.6</v>
      </c>
      <c r="J46" s="108">
        <v>2.1160000000000001</v>
      </c>
      <c r="K46" s="108">
        <v>0.436</v>
      </c>
      <c r="N46" s="97" t="s">
        <v>160</v>
      </c>
      <c r="O46" s="109">
        <f t="shared" si="1"/>
        <v>0.72614555256064695</v>
      </c>
      <c r="P46" s="109">
        <f t="shared" si="1"/>
        <v>0</v>
      </c>
      <c r="Q46" s="109">
        <f t="shared" si="1"/>
        <v>0.27320754716981133</v>
      </c>
      <c r="R46" s="109">
        <f t="shared" si="1"/>
        <v>4.8517520215633428E-4</v>
      </c>
      <c r="S46" s="109">
        <f t="shared" si="1"/>
        <v>0</v>
      </c>
      <c r="T46" s="109">
        <f t="shared" si="1"/>
        <v>0</v>
      </c>
      <c r="U46" s="109">
        <f t="shared" si="1"/>
        <v>0</v>
      </c>
      <c r="V46" s="109">
        <f t="shared" si="1"/>
        <v>1.6172506738544473E-4</v>
      </c>
      <c r="W46" s="109">
        <f t="shared" si="1"/>
        <v>0</v>
      </c>
      <c r="X46" s="109">
        <f t="shared" si="1"/>
        <v>1</v>
      </c>
      <c r="Y46" s="105"/>
      <c r="Z46" s="110">
        <f t="shared" si="2"/>
        <v>4.8517520215633428E-4</v>
      </c>
      <c r="AA46" s="110">
        <f t="shared" si="3"/>
        <v>0.99935309973045827</v>
      </c>
      <c r="AB46" s="105"/>
      <c r="AC46" s="105"/>
      <c r="AD46" s="105"/>
      <c r="AE46" s="105"/>
      <c r="AF46" s="105"/>
      <c r="AG46" s="105"/>
      <c r="AH46" s="105"/>
      <c r="AI46" s="105"/>
      <c r="AJ46" s="105"/>
      <c r="AK46" s="105"/>
      <c r="AL46" s="105"/>
    </row>
    <row r="47" spans="2:38" x14ac:dyDescent="0.25">
      <c r="B47" s="97" t="s">
        <v>162</v>
      </c>
      <c r="C47" s="108">
        <v>1.0509999999999999</v>
      </c>
      <c r="D47" s="108">
        <v>63.100999999999999</v>
      </c>
      <c r="E47" s="108">
        <v>0.14300000000000002</v>
      </c>
      <c r="F47" s="108">
        <v>0.39800000000000002</v>
      </c>
      <c r="G47" s="108">
        <f>'[1]Data iea'!I33</f>
        <v>0</v>
      </c>
      <c r="H47" s="108">
        <v>62.137</v>
      </c>
      <c r="I47" s="108">
        <v>0.623</v>
      </c>
      <c r="J47" s="108">
        <v>15.479000000000001</v>
      </c>
      <c r="K47" s="108">
        <v>13.077999999999999</v>
      </c>
      <c r="N47" s="97" t="s">
        <v>161</v>
      </c>
      <c r="O47" s="109">
        <f t="shared" si="1"/>
        <v>0.96432134893158239</v>
      </c>
      <c r="P47" s="109">
        <f t="shared" si="1"/>
        <v>2.9196493742173531E-3</v>
      </c>
      <c r="Q47" s="109">
        <f t="shared" si="1"/>
        <v>0</v>
      </c>
      <c r="R47" s="109">
        <f t="shared" si="1"/>
        <v>1.4169674485880549E-2</v>
      </c>
      <c r="S47" s="109">
        <f t="shared" si="1"/>
        <v>0</v>
      </c>
      <c r="T47" s="109">
        <f t="shared" si="1"/>
        <v>0</v>
      </c>
      <c r="U47" s="109">
        <f t="shared" si="1"/>
        <v>1.7410753149002565E-2</v>
      </c>
      <c r="V47" s="109">
        <f t="shared" si="1"/>
        <v>2.008933055654142E-4</v>
      </c>
      <c r="W47" s="109">
        <f t="shared" si="1"/>
        <v>9.7768075375168247E-4</v>
      </c>
      <c r="X47" s="109">
        <f t="shared" si="1"/>
        <v>1</v>
      </c>
      <c r="Y47" s="105"/>
      <c r="Z47" s="110">
        <f t="shared" si="2"/>
        <v>1.4169674485880549E-2</v>
      </c>
      <c r="AA47" s="110">
        <f t="shared" si="3"/>
        <v>0.96724099830579979</v>
      </c>
      <c r="AB47" s="105"/>
      <c r="AC47" s="105"/>
      <c r="AD47" s="105"/>
      <c r="AE47" s="105"/>
      <c r="AF47" s="105"/>
      <c r="AG47" s="105"/>
      <c r="AH47" s="105"/>
      <c r="AI47" s="105"/>
      <c r="AJ47" s="105"/>
      <c r="AK47" s="105"/>
      <c r="AL47" s="105"/>
    </row>
    <row r="48" spans="2:38" x14ac:dyDescent="0.25">
      <c r="B48" s="97"/>
      <c r="C48" s="108"/>
      <c r="D48" s="108"/>
      <c r="E48" s="108"/>
      <c r="F48" s="108"/>
      <c r="G48" s="108"/>
      <c r="H48" s="108"/>
      <c r="I48" s="108"/>
      <c r="J48" s="108"/>
      <c r="K48" s="108"/>
      <c r="N48" s="97" t="s">
        <v>162</v>
      </c>
      <c r="O48" s="109">
        <f t="shared" si="1"/>
        <v>0.3982885712454331</v>
      </c>
      <c r="P48" s="109">
        <f t="shared" si="1"/>
        <v>8.3827959746170133E-2</v>
      </c>
      <c r="Q48" s="109">
        <f t="shared" si="1"/>
        <v>0</v>
      </c>
      <c r="R48" s="109">
        <f t="shared" si="1"/>
        <v>9.9217998846227839E-2</v>
      </c>
      <c r="S48" s="109">
        <f t="shared" si="1"/>
        <v>9.1660790974937539E-4</v>
      </c>
      <c r="T48" s="109">
        <f t="shared" si="1"/>
        <v>0.40446766232933795</v>
      </c>
      <c r="U48" s="109">
        <f t="shared" si="1"/>
        <v>3.9933337606563694E-3</v>
      </c>
      <c r="V48" s="109">
        <f t="shared" si="1"/>
        <v>2.5511185180437158E-3</v>
      </c>
      <c r="W48" s="109">
        <f t="shared" si="1"/>
        <v>6.7367476443817714E-3</v>
      </c>
      <c r="X48" s="109">
        <f t="shared" si="1"/>
        <v>1</v>
      </c>
      <c r="Y48" s="105"/>
      <c r="Z48" s="110">
        <f t="shared" si="2"/>
        <v>0.10013460675597721</v>
      </c>
      <c r="AA48" s="110">
        <f t="shared" si="3"/>
        <v>0.48211653099160323</v>
      </c>
      <c r="AB48" s="105"/>
      <c r="AC48" s="105"/>
      <c r="AD48" s="105"/>
      <c r="AE48" s="105"/>
      <c r="AF48" s="105"/>
      <c r="AG48" s="105"/>
      <c r="AH48" s="105"/>
      <c r="AI48" s="105"/>
      <c r="AJ48" s="105"/>
      <c r="AK48" s="105"/>
      <c r="AL48" s="105"/>
    </row>
    <row r="49" spans="2:38" x14ac:dyDescent="0.25">
      <c r="B49" s="97"/>
      <c r="C49" s="108"/>
      <c r="D49" s="108"/>
      <c r="E49" s="108"/>
      <c r="F49" s="108"/>
      <c r="G49" s="108"/>
      <c r="H49" s="108"/>
      <c r="I49" s="108"/>
      <c r="J49" s="108"/>
      <c r="K49" s="108"/>
      <c r="N49" s="104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AA49" s="104"/>
      <c r="AB49" s="105"/>
      <c r="AC49" s="105"/>
      <c r="AD49" s="105"/>
      <c r="AE49" s="105"/>
      <c r="AF49" s="105"/>
      <c r="AG49" s="105"/>
      <c r="AH49" s="105"/>
      <c r="AI49" s="105"/>
      <c r="AJ49" s="105"/>
      <c r="AK49" s="105"/>
      <c r="AL49" s="105"/>
    </row>
    <row r="50" spans="2:38" x14ac:dyDescent="0.25">
      <c r="B50" s="97"/>
      <c r="C50" s="108"/>
      <c r="D50" s="108"/>
      <c r="E50" s="108"/>
      <c r="F50" s="108"/>
      <c r="G50" s="108"/>
      <c r="H50" s="108"/>
      <c r="I50" s="108"/>
      <c r="J50" s="108"/>
      <c r="K50" s="108"/>
      <c r="N50" s="104"/>
      <c r="O50" s="107" t="s">
        <v>117</v>
      </c>
      <c r="P50" s="107" t="s">
        <v>113</v>
      </c>
      <c r="Q50" s="107" t="s">
        <v>154</v>
      </c>
      <c r="R50" s="107" t="s">
        <v>156</v>
      </c>
      <c r="S50" s="107" t="s">
        <v>153</v>
      </c>
      <c r="T50" s="107" t="s">
        <v>119</v>
      </c>
      <c r="U50" s="107" t="s">
        <v>155</v>
      </c>
      <c r="V50" s="107" t="s">
        <v>118</v>
      </c>
      <c r="W50" s="107" t="s">
        <v>112</v>
      </c>
      <c r="X50" s="105" t="s">
        <v>12</v>
      </c>
      <c r="Y50" s="105"/>
      <c r="AA50" s="104"/>
      <c r="AB50" s="105"/>
      <c r="AC50" s="105"/>
      <c r="AD50" s="105"/>
      <c r="AE50" s="105"/>
      <c r="AF50" s="105"/>
      <c r="AG50" s="105"/>
      <c r="AH50" s="105"/>
      <c r="AI50" s="105"/>
      <c r="AJ50" s="105"/>
      <c r="AK50" s="105"/>
      <c r="AL50" s="105"/>
    </row>
    <row r="51" spans="2:38" x14ac:dyDescent="0.25">
      <c r="B51" s="97"/>
      <c r="C51" s="108"/>
      <c r="D51" s="108"/>
      <c r="E51" s="108"/>
      <c r="F51" s="108"/>
      <c r="G51" s="108"/>
      <c r="H51" s="108"/>
      <c r="I51" s="108"/>
      <c r="J51" s="108"/>
      <c r="K51" s="108"/>
      <c r="N51" s="97" t="s">
        <v>158</v>
      </c>
      <c r="O51" s="108">
        <f>SUM(O52:O56)</f>
        <v>235.43</v>
      </c>
      <c r="P51" s="108">
        <f t="shared" ref="P51:W51" si="4">SUM(P52:P56)</f>
        <v>31.088999999999999</v>
      </c>
      <c r="Q51" s="108">
        <f t="shared" si="4"/>
        <v>5.0680000000000005</v>
      </c>
      <c r="R51" s="108">
        <f t="shared" si="4"/>
        <v>33.454000000000001</v>
      </c>
      <c r="S51" s="108">
        <f t="shared" si="4"/>
        <v>0.90400000000000003</v>
      </c>
      <c r="T51" s="108">
        <f t="shared" si="4"/>
        <v>86.304000000000002</v>
      </c>
      <c r="U51" s="108">
        <f t="shared" si="4"/>
        <v>7.5840000000000005</v>
      </c>
      <c r="V51" s="108">
        <f t="shared" si="4"/>
        <v>1.0290000000000001</v>
      </c>
      <c r="W51" s="108">
        <f t="shared" si="4"/>
        <v>20.571000000000002</v>
      </c>
      <c r="X51" s="105">
        <f>SUM(O51:W51)</f>
        <v>421.43300000000005</v>
      </c>
      <c r="Y51" s="105"/>
      <c r="AA51" s="104"/>
      <c r="AB51" s="105"/>
      <c r="AC51" s="105"/>
      <c r="AD51" s="105"/>
      <c r="AE51" s="105"/>
      <c r="AF51" s="105"/>
      <c r="AG51" s="105"/>
      <c r="AH51" s="105"/>
      <c r="AI51" s="105"/>
      <c r="AJ51" s="105"/>
      <c r="AK51" s="105"/>
      <c r="AL51" s="105"/>
    </row>
    <row r="52" spans="2:38" x14ac:dyDescent="0.25">
      <c r="B52" s="97"/>
      <c r="C52" s="108"/>
      <c r="D52" s="108"/>
      <c r="E52" s="108"/>
      <c r="F52" s="108"/>
      <c r="G52" s="108"/>
      <c r="H52" s="108"/>
      <c r="I52" s="108"/>
      <c r="J52" s="108"/>
      <c r="K52" s="108"/>
      <c r="N52" s="97" t="s">
        <v>157</v>
      </c>
      <c r="O52" s="108">
        <v>1.9E-2</v>
      </c>
      <c r="P52" s="108">
        <v>5.6230000000000002</v>
      </c>
      <c r="Q52" s="108">
        <v>0</v>
      </c>
      <c r="R52" s="108">
        <v>12.782</v>
      </c>
      <c r="S52" s="108">
        <v>0.74399999999999999</v>
      </c>
      <c r="T52" s="108">
        <v>0</v>
      </c>
      <c r="U52" s="108">
        <v>0.623</v>
      </c>
      <c r="V52" s="108">
        <v>0.39800000000000002</v>
      </c>
      <c r="W52" s="108">
        <v>8.8650000000000002</v>
      </c>
      <c r="X52" s="105">
        <f t="shared" ref="X52:X56" si="5">SUM(O52:W52)</f>
        <v>29.054000000000002</v>
      </c>
      <c r="Y52" s="105"/>
      <c r="AA52" s="104"/>
      <c r="AB52" s="105"/>
      <c r="AC52" s="105"/>
      <c r="AD52" s="105"/>
      <c r="AE52" s="105"/>
      <c r="AF52" s="105"/>
      <c r="AG52" s="105"/>
      <c r="AH52" s="105"/>
      <c r="AI52" s="105"/>
      <c r="AJ52" s="105"/>
      <c r="AK52" s="105"/>
      <c r="AL52" s="105"/>
    </row>
    <row r="53" spans="2:38" x14ac:dyDescent="0.25">
      <c r="B53" s="96">
        <v>2013</v>
      </c>
      <c r="N53" s="97" t="s">
        <v>159</v>
      </c>
      <c r="O53" s="108">
        <v>15.798999999999999</v>
      </c>
      <c r="P53" s="108">
        <v>11.952</v>
      </c>
      <c r="Q53" s="108">
        <v>0</v>
      </c>
      <c r="R53" s="108">
        <v>3.0680000000000001</v>
      </c>
      <c r="S53" s="108">
        <v>1.7000000000000001E-2</v>
      </c>
      <c r="T53" s="108">
        <v>23.202999999999999</v>
      </c>
      <c r="U53" s="108">
        <v>3.738</v>
      </c>
      <c r="V53" s="108">
        <v>0.2</v>
      </c>
      <c r="W53" s="108">
        <v>10.509</v>
      </c>
      <c r="X53" s="105">
        <f t="shared" si="5"/>
        <v>68.486000000000004</v>
      </c>
      <c r="Y53" s="105"/>
      <c r="AA53" s="104"/>
      <c r="AB53" s="105"/>
      <c r="AC53" s="105"/>
      <c r="AD53" s="105"/>
      <c r="AE53" s="105"/>
      <c r="AF53" s="105"/>
      <c r="AG53" s="105"/>
      <c r="AH53" s="105"/>
      <c r="AI53" s="105"/>
      <c r="AJ53" s="105"/>
      <c r="AK53" s="105"/>
      <c r="AL53" s="105"/>
    </row>
    <row r="54" spans="2:38" x14ac:dyDescent="0.25">
      <c r="B54" s="97"/>
      <c r="C54" s="97" t="s">
        <v>113</v>
      </c>
      <c r="D54" s="97" t="s">
        <v>156</v>
      </c>
      <c r="E54" s="97" t="s">
        <v>155</v>
      </c>
      <c r="F54" s="97" t="s">
        <v>117</v>
      </c>
      <c r="G54" s="97" t="s">
        <v>154</v>
      </c>
      <c r="H54" s="97" t="s">
        <v>118</v>
      </c>
      <c r="I54" s="97" t="s">
        <v>153</v>
      </c>
      <c r="J54" s="97" t="s">
        <v>119</v>
      </c>
      <c r="K54" s="97" t="s">
        <v>112</v>
      </c>
      <c r="N54" s="97" t="s">
        <v>160</v>
      </c>
      <c r="O54" s="108">
        <v>13.47</v>
      </c>
      <c r="P54" s="108">
        <v>0</v>
      </c>
      <c r="Q54" s="108">
        <v>5.0680000000000005</v>
      </c>
      <c r="R54" s="108">
        <v>9.0000000000000011E-3</v>
      </c>
      <c r="S54" s="108">
        <v>0</v>
      </c>
      <c r="T54" s="108">
        <v>0</v>
      </c>
      <c r="U54" s="108">
        <v>0</v>
      </c>
      <c r="V54" s="108">
        <v>3.0000000000000001E-3</v>
      </c>
      <c r="W54" s="108">
        <v>0</v>
      </c>
      <c r="X54" s="105">
        <f t="shared" si="5"/>
        <v>18.55</v>
      </c>
      <c r="Y54" s="105"/>
      <c r="AA54" s="104"/>
      <c r="AB54" s="105"/>
      <c r="AC54" s="105"/>
      <c r="AD54" s="105"/>
      <c r="AE54" s="105"/>
      <c r="AF54" s="105"/>
      <c r="AG54" s="105"/>
      <c r="AH54" s="105"/>
      <c r="AI54" s="105"/>
      <c r="AJ54" s="105"/>
      <c r="AK54" s="105"/>
      <c r="AL54" s="105"/>
    </row>
    <row r="55" spans="2:38" x14ac:dyDescent="0.25">
      <c r="B55" s="97" t="s">
        <v>157</v>
      </c>
      <c r="C55" s="108">
        <v>5.05</v>
      </c>
      <c r="D55" s="108">
        <v>14.202624680978769</v>
      </c>
      <c r="E55" s="108">
        <v>3.4010000000000002</v>
      </c>
      <c r="F55" s="108">
        <v>1.3000000000000001E-2</v>
      </c>
      <c r="G55" s="108">
        <v>0</v>
      </c>
      <c r="H55" s="108">
        <v>0.35199999999999998</v>
      </c>
      <c r="I55" s="108">
        <v>0.51800000000000002</v>
      </c>
      <c r="J55" s="108">
        <v>0</v>
      </c>
      <c r="K55" s="108">
        <v>14.292</v>
      </c>
      <c r="N55" s="97" t="s">
        <v>161</v>
      </c>
      <c r="O55" s="108">
        <v>144.005</v>
      </c>
      <c r="P55" s="108">
        <v>0.436</v>
      </c>
      <c r="Q55" s="108">
        <v>0</v>
      </c>
      <c r="R55" s="108">
        <v>2.1160000000000001</v>
      </c>
      <c r="S55" s="108">
        <v>0</v>
      </c>
      <c r="T55" s="108">
        <v>0</v>
      </c>
      <c r="U55" s="108">
        <v>2.6</v>
      </c>
      <c r="V55" s="108">
        <v>0.03</v>
      </c>
      <c r="W55" s="108">
        <v>0.14599999999999999</v>
      </c>
      <c r="X55" s="105">
        <f t="shared" si="5"/>
        <v>149.333</v>
      </c>
    </row>
    <row r="56" spans="2:38" x14ac:dyDescent="0.25">
      <c r="B56" s="97" t="s">
        <v>159</v>
      </c>
      <c r="C56" s="108">
        <v>12.332000000000001</v>
      </c>
      <c r="D56" s="108">
        <v>1.1943253743684585</v>
      </c>
      <c r="E56" s="108">
        <v>6.7880000000000003</v>
      </c>
      <c r="F56" s="108">
        <v>12.838000000000001</v>
      </c>
      <c r="G56" s="108">
        <v>0</v>
      </c>
      <c r="H56" s="108">
        <v>0.23400000000000001</v>
      </c>
      <c r="I56" s="108">
        <v>6.0000000000000001E-3</v>
      </c>
      <c r="J56" s="108">
        <v>23.606000000000002</v>
      </c>
      <c r="K56" s="108">
        <v>14.371</v>
      </c>
      <c r="N56" s="97" t="s">
        <v>162</v>
      </c>
      <c r="O56" s="108">
        <v>62.137</v>
      </c>
      <c r="P56" s="108">
        <v>13.077999999999999</v>
      </c>
      <c r="Q56" s="108">
        <v>0</v>
      </c>
      <c r="R56" s="108">
        <v>15.479000000000001</v>
      </c>
      <c r="S56" s="108">
        <v>0.14300000000000002</v>
      </c>
      <c r="T56" s="108">
        <v>63.100999999999999</v>
      </c>
      <c r="U56" s="108">
        <v>0.623</v>
      </c>
      <c r="V56" s="108">
        <v>0.39800000000000002</v>
      </c>
      <c r="W56" s="108">
        <v>1.0509999999999999</v>
      </c>
      <c r="X56" s="105">
        <f t="shared" si="5"/>
        <v>156.00999999999996</v>
      </c>
    </row>
    <row r="57" spans="2:38" x14ac:dyDescent="0.25">
      <c r="B57" s="97" t="s">
        <v>160</v>
      </c>
      <c r="C57" s="108">
        <v>0</v>
      </c>
      <c r="D57" s="108">
        <v>5.4450715849989608E-3</v>
      </c>
      <c r="E57" s="108">
        <v>0</v>
      </c>
      <c r="F57" s="108">
        <v>12.863</v>
      </c>
      <c r="G57" s="108">
        <v>5.2450000000000001</v>
      </c>
      <c r="H57" s="108">
        <v>5.0000000000000001E-3</v>
      </c>
      <c r="I57" s="108">
        <v>0</v>
      </c>
      <c r="J57" s="108">
        <v>0</v>
      </c>
      <c r="K57" s="108">
        <v>0</v>
      </c>
      <c r="N57" s="96"/>
    </row>
    <row r="58" spans="2:38" x14ac:dyDescent="0.25">
      <c r="B58" s="97" t="s">
        <v>161</v>
      </c>
      <c r="C58" s="108">
        <v>0.55299999999999994</v>
      </c>
      <c r="D58" s="108">
        <v>2.2204785108870757</v>
      </c>
      <c r="E58" s="108">
        <v>2.452</v>
      </c>
      <c r="F58" s="108">
        <v>128.477</v>
      </c>
      <c r="G58" s="108">
        <v>0</v>
      </c>
      <c r="H58" s="108">
        <v>3.1E-2</v>
      </c>
      <c r="I58" s="108">
        <v>0</v>
      </c>
      <c r="J58" s="108">
        <v>0</v>
      </c>
      <c r="K58" s="108">
        <v>0.13800000000000001</v>
      </c>
      <c r="N58" s="96"/>
    </row>
    <row r="59" spans="2:38" x14ac:dyDescent="0.25">
      <c r="B59" s="97" t="s">
        <v>162</v>
      </c>
      <c r="C59" s="108">
        <v>12.743</v>
      </c>
      <c r="D59" s="108">
        <v>11.182188472200586</v>
      </c>
      <c r="E59" s="108">
        <v>0.83699999999999997</v>
      </c>
      <c r="F59" s="108">
        <v>61.361000000000004</v>
      </c>
      <c r="G59" s="108">
        <v>0</v>
      </c>
      <c r="H59" s="108">
        <v>0.41100000000000003</v>
      </c>
      <c r="I59" s="108">
        <v>3.5000000000000003E-2</v>
      </c>
      <c r="J59" s="108">
        <v>66.457000000000008</v>
      </c>
      <c r="K59" s="108">
        <v>1.345</v>
      </c>
      <c r="N59" s="96"/>
    </row>
    <row r="60" spans="2:38" x14ac:dyDescent="0.25">
      <c r="N60" s="96"/>
    </row>
    <row r="61" spans="2:38" x14ac:dyDescent="0.25">
      <c r="N61" s="96"/>
    </row>
    <row r="62" spans="2:38" x14ac:dyDescent="0.25">
      <c r="N62" s="96"/>
    </row>
    <row r="63" spans="2:38" x14ac:dyDescent="0.25">
      <c r="O63" s="97"/>
      <c r="P63" s="97"/>
    </row>
    <row r="64" spans="2:38" x14ac:dyDescent="0.25">
      <c r="O64" s="97"/>
      <c r="P64" s="97"/>
    </row>
    <row r="65" spans="15:16" x14ac:dyDescent="0.25">
      <c r="O65" s="97"/>
      <c r="P65" s="97"/>
    </row>
    <row r="66" spans="15:16" x14ac:dyDescent="0.25">
      <c r="O66" s="97"/>
      <c r="P66" s="97"/>
    </row>
    <row r="67" spans="15:16" x14ac:dyDescent="0.25">
      <c r="O67" s="97"/>
      <c r="P67" s="97"/>
    </row>
    <row r="68" spans="15:16" x14ac:dyDescent="0.25">
      <c r="O68" s="97"/>
      <c r="P68" s="97"/>
    </row>
    <row r="69" spans="15:16" x14ac:dyDescent="0.25">
      <c r="O69" s="97"/>
      <c r="P69" s="97"/>
    </row>
    <row r="70" spans="15:16" x14ac:dyDescent="0.25">
      <c r="O70" s="97"/>
      <c r="P70" s="97"/>
    </row>
    <row r="71" spans="15:16" x14ac:dyDescent="0.25">
      <c r="O71" s="97"/>
      <c r="P71" s="97"/>
    </row>
    <row r="72" spans="15:16" x14ac:dyDescent="0.25">
      <c r="O72" s="97"/>
      <c r="P72" s="97"/>
    </row>
    <row r="73" spans="15:16" x14ac:dyDescent="0.25">
      <c r="O73" s="97"/>
      <c r="P73" s="97"/>
    </row>
    <row r="74" spans="15:16" x14ac:dyDescent="0.25">
      <c r="O74" s="97"/>
      <c r="P74" s="97"/>
    </row>
    <row r="75" spans="15:16" x14ac:dyDescent="0.25">
      <c r="O75" s="97"/>
      <c r="P75" s="97"/>
    </row>
    <row r="76" spans="15:16" x14ac:dyDescent="0.25">
      <c r="O76" s="97"/>
      <c r="P76" s="97"/>
    </row>
    <row r="77" spans="15:16" x14ac:dyDescent="0.25">
      <c r="O77" s="97"/>
      <c r="P77" s="97"/>
    </row>
    <row r="78" spans="15:16" x14ac:dyDescent="0.25">
      <c r="O78" s="97"/>
      <c r="P78" s="97"/>
    </row>
    <row r="79" spans="15:16" x14ac:dyDescent="0.25">
      <c r="O79" s="97"/>
      <c r="P79" s="97"/>
    </row>
    <row r="80" spans="15:16" x14ac:dyDescent="0.25">
      <c r="O80" s="97"/>
      <c r="P80" s="97"/>
    </row>
    <row r="81" spans="15:16" x14ac:dyDescent="0.25">
      <c r="O81" s="97"/>
      <c r="P81" s="97"/>
    </row>
    <row r="82" spans="15:16" x14ac:dyDescent="0.25">
      <c r="O82" s="97"/>
      <c r="P82" s="97"/>
    </row>
    <row r="83" spans="15:16" x14ac:dyDescent="0.25">
      <c r="O83" s="97"/>
      <c r="P83" s="97"/>
    </row>
    <row r="84" spans="15:16" x14ac:dyDescent="0.25">
      <c r="O84" s="97"/>
      <c r="P84" s="97"/>
    </row>
    <row r="85" spans="15:16" x14ac:dyDescent="0.25">
      <c r="O85" s="97"/>
      <c r="P85" s="97"/>
    </row>
    <row r="86" spans="15:16" x14ac:dyDescent="0.25">
      <c r="O86" s="97"/>
      <c r="P86" s="97"/>
    </row>
    <row r="87" spans="15:16" x14ac:dyDescent="0.25">
      <c r="O87" s="97"/>
      <c r="P87" s="97"/>
    </row>
  </sheetData>
  <pageMargins left="0" right="0" top="0" bottom="0" header="0" footer="0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B1C48EC00036E44854C2B60720290C7" ma:contentTypeVersion="" ma:contentTypeDescription="Opret et nyt dokument." ma:contentTypeScope="" ma:versionID="61b4f4915b90352af5d6cb9e7fe05457">
  <xsd:schema xmlns:xsd="http://www.w3.org/2001/XMLSchema" xmlns:xs="http://www.w3.org/2001/XMLSchema" xmlns:p="http://schemas.microsoft.com/office/2006/metadata/properties" xmlns:ns2="b1f11491-8d8b-4ad3-bca6-57519569f994" targetNamespace="http://schemas.microsoft.com/office/2006/metadata/properties" ma:root="true" ma:fieldsID="c031eaacdec4615bc6ff4d52d64c0b9f" ns2:_="">
    <xsd:import namespace="b1f11491-8d8b-4ad3-bca6-57519569f9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f11491-8d8b-4ad3-bca6-57519569f9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86776BD-C9B3-48A9-996D-75228E856C2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A9E5A2-D5BB-4EC8-9297-5E5E008238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1f11491-8d8b-4ad3-bca6-57519569f9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DE099D1-439F-41D1-B7EA-BEB0E4EE1572}">
  <ds:schemaRefs>
    <ds:schemaRef ds:uri="b1f11491-8d8b-4ad3-bca6-57519569f994"/>
    <ds:schemaRef ds:uri="http://purl.org/dc/dcmitype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Source overview</vt:lpstr>
      <vt:lpstr>FIG 04.1</vt:lpstr>
      <vt:lpstr>FIG 04.2</vt:lpstr>
      <vt:lpstr>FIG 04.3</vt:lpstr>
      <vt:lpstr>NETP2016 Figure 1_12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Kirsten Dyhr-Mikkelsen</dc:creator>
  <cp:lastModifiedBy>Andrea Pasquali</cp:lastModifiedBy>
  <dcterms:created xsi:type="dcterms:W3CDTF">2019-05-03T05:58:00Z</dcterms:created>
  <dcterms:modified xsi:type="dcterms:W3CDTF">2020-03-26T09:31:15Z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0x0101006B1C48EC00036E44854C2B60720290C7</vt:lpwstr>
  </property>
</Properties>
</file>